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Undergraduate" sheetId="2" state="visible" r:id="rId2"/>
    <sheet xmlns:r="http://schemas.openxmlformats.org/officeDocument/2006/relationships" name="Masters" sheetId="3" state="visible" r:id="rId3"/>
    <sheet xmlns:r="http://schemas.openxmlformats.org/officeDocument/2006/relationships" name="PhD" sheetId="4" state="visible" r:id="rId4"/>
  </sheets>
  <definedNames>
    <definedName name="_xlnm.Print_Titles" localSheetId="1">'Undergraduate'!$6:$7</definedName>
    <definedName name="_xlnm.Print_Titles" localSheetId="2">'Masters'!$6:$7</definedName>
    <definedName name="_xlnm.Print_Titles" localSheetId="3">'PhD'!$6:$7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d d mmm yyyy"/>
    <numFmt numFmtId="166" formatCode="d mmm"/>
    <numFmt numFmtId="167" formatCode="d mmm yy"/>
    <numFmt numFmtId="168" formatCode="mmm"/>
  </numFmts>
  <fonts count="19">
    <font>
      <name val="Calibri"/>
      <family val="2"/>
      <color theme="1"/>
      <sz val="11"/>
      <scheme val="minor"/>
    </font>
    <font>
      <name val="Arial"/>
      <b val="1"/>
      <color rgb="001F2937"/>
      <sz val="18"/>
    </font>
    <font>
      <name val="Arial"/>
      <color rgb="001F2937"/>
      <sz val="11"/>
    </font>
    <font>
      <name val="Arial"/>
      <b val="1"/>
      <color rgb="003B5BDB"/>
      <sz val="13"/>
    </font>
    <font>
      <name val="Arial"/>
      <b val="1"/>
      <color rgb="003B5BDB"/>
      <sz val="11"/>
      <u val="single"/>
    </font>
    <font>
      <name val="Arial"/>
      <b val="1"/>
      <color rgb="001F2937"/>
      <sz val="16"/>
    </font>
    <font>
      <name val="Arial"/>
      <color rgb="003B5BDB"/>
      <sz val="10"/>
      <u val="single"/>
    </font>
    <font>
      <name val="Arial"/>
      <b val="1"/>
      <color rgb="001F2937"/>
    </font>
    <font>
      <name val="Arial"/>
      <b val="1"/>
      <color rgb="000000FF"/>
    </font>
    <font>
      <name val="Arial"/>
      <i val="1"/>
      <color rgb="006B7280"/>
      <sz val="9"/>
    </font>
    <font>
      <name val="Arial"/>
      <color rgb="001F2937"/>
    </font>
    <font>
      <name val="Arial"/>
      <b val="1"/>
      <color rgb="006B7280"/>
      <sz val="9"/>
    </font>
    <font>
      <name val="Arial"/>
      <color rgb="001F2937"/>
      <sz val="9"/>
    </font>
    <font>
      <name val="Arial"/>
      <b val="1"/>
      <color rgb="001F2937"/>
      <sz val="10"/>
    </font>
    <font>
      <name val="Arial"/>
      <color rgb="006B7280"/>
      <sz val="8"/>
    </font>
    <font>
      <name val="Arial"/>
      <color rgb="001F2937"/>
      <sz val="8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6B7280"/>
      <sz val="8"/>
    </font>
  </fonts>
  <fills count="10">
    <fill>
      <patternFill/>
    </fill>
    <fill>
      <patternFill patternType="gray125"/>
    </fill>
    <fill>
      <patternFill patternType="solid">
        <fgColor rgb="00FFF59D"/>
        <bgColor rgb="00FFF59D"/>
      </patternFill>
    </fill>
    <fill>
      <patternFill patternType="solid">
        <fgColor rgb="003B5BDB"/>
        <bgColor rgb="003B5BDB"/>
      </patternFill>
    </fill>
    <fill>
      <patternFill patternType="solid">
        <fgColor rgb="0091A7FF"/>
        <bgColor rgb="0091A7FF"/>
      </patternFill>
    </fill>
    <fill>
      <patternFill patternType="solid">
        <fgColor rgb="002F9E44"/>
        <bgColor rgb="002F9E44"/>
      </patternFill>
    </fill>
    <fill>
      <patternFill patternType="solid">
        <fgColor rgb="00E8590C"/>
        <bgColor rgb="00E8590C"/>
      </patternFill>
    </fill>
    <fill>
      <patternFill patternType="solid">
        <fgColor rgb="00C2255C"/>
        <bgColor rgb="00C2255C"/>
      </patternFill>
    </fill>
    <fill>
      <patternFill patternType="solid">
        <fgColor rgb="00FFF3BF"/>
        <bgColor rgb="00FFF3BF"/>
      </patternFill>
    </fill>
    <fill>
      <patternFill patternType="solid">
        <fgColor rgb="00F8F9FA"/>
        <bgColor rgb="00F8F9FA"/>
      </patternFill>
    </fill>
  </fills>
  <borders count="5">
    <border>
      <left/>
      <right/>
      <top/>
      <bottom/>
      <diagonal/>
    </border>
    <border>
      <left style="thin">
        <color rgb="00DEE2E6"/>
      </left>
      <right style="thin">
        <color rgb="00DEE2E6"/>
      </right>
      <top style="thin">
        <color rgb="00DEE2E6"/>
      </top>
      <bottom style="thin">
        <color rgb="00DEE2E6"/>
      </bottom>
    </border>
    <border>
      <bottom style="medium">
        <color rgb="00ADB5BD"/>
      </bottom>
    </border>
    <border>
      <bottom style="thin">
        <color rgb="00DEE2E6"/>
      </bottom>
    </border>
    <border>
      <left style="hair">
        <color rgb="00E9ECEF"/>
      </left>
      <bottom style="thin">
        <color rgb="00DEE2E6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8" fillId="2" borderId="1" applyAlignment="1" pivotButton="0" quotePrefix="0" xfId="0">
      <alignment horizontal="center"/>
    </xf>
    <xf numFmtId="0" fontId="9" fillId="0" borderId="0" pivotButton="0" quotePrefix="0" xfId="0"/>
    <xf numFmtId="165" fontId="10" fillId="0" borderId="0" applyAlignment="1" pivotButton="0" quotePrefix="0" xfId="0">
      <alignment horizontal="center"/>
    </xf>
    <xf numFmtId="0" fontId="11" fillId="0" borderId="0" pivotButton="0" quotePrefix="0" xfId="0"/>
    <xf numFmtId="0" fontId="0" fillId="3" borderId="0" pivotButton="0" quotePrefix="0" xfId="0"/>
    <xf numFmtId="0" fontId="12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14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center"/>
    </xf>
    <xf numFmtId="0" fontId="13" fillId="9" borderId="2" applyAlignment="1" pivotButton="0" quotePrefix="0" xfId="0">
      <alignment horizontal="left" vertical="bottom"/>
    </xf>
    <xf numFmtId="0" fontId="13" fillId="9" borderId="2" applyAlignment="1" pivotButton="0" quotePrefix="0" xfId="0">
      <alignment horizontal="center" vertical="bottom"/>
    </xf>
    <xf numFmtId="166" fontId="15" fillId="9" borderId="2" applyAlignment="1" pivotButton="0" quotePrefix="0" xfId="0">
      <alignment horizontal="center" vertical="bottom" textRotation="90"/>
    </xf>
    <xf numFmtId="0" fontId="13" fillId="0" borderId="3" pivotButton="0" quotePrefix="0" xfId="0"/>
    <xf numFmtId="0" fontId="13" fillId="0" borderId="3" applyAlignment="1" pivotButton="0" quotePrefix="0" xfId="0">
      <alignment horizontal="center"/>
    </xf>
    <xf numFmtId="167" fontId="13" fillId="0" borderId="3" applyAlignment="1" pivotButton="0" quotePrefix="0" xfId="0">
      <alignment horizontal="center"/>
    </xf>
    <xf numFmtId="0" fontId="16" fillId="0" borderId="4" applyAlignment="1" pivotButton="0" quotePrefix="0" xfId="0">
      <alignment horizontal="center"/>
    </xf>
    <xf numFmtId="0" fontId="17" fillId="0" borderId="3" pivotButton="0" quotePrefix="0" xfId="0"/>
    <xf numFmtId="0" fontId="17" fillId="0" borderId="3" applyAlignment="1" pivotButton="0" quotePrefix="0" xfId="0">
      <alignment horizontal="center"/>
    </xf>
    <xf numFmtId="167" fontId="17" fillId="0" borderId="3" applyAlignment="1" pivotButton="0" quotePrefix="0" xfId="0">
      <alignment horizontal="center"/>
    </xf>
    <xf numFmtId="0" fontId="18" fillId="0" borderId="0" applyAlignment="1" pivotButton="0" quotePrefix="0" xfId="0">
      <alignment horizontal="center"/>
    </xf>
    <xf numFmtId="168" fontId="15" fillId="9" borderId="2" applyAlignment="1" pivotButton="0" quotePrefix="0" xfId="0">
      <alignment horizontal="center" vertical="bottom" textRotation="90"/>
    </xf>
  </cellXfs>
  <cellStyles count="1">
    <cellStyle name="Normal" xfId="0" builtinId="0" hidden="0"/>
  </cellStyles>
  <dxfs count="11">
    <dxf>
      <fill>
        <patternFill patternType="solid">
          <fgColor rgb="00C2255C"/>
          <bgColor rgb="00C2255C"/>
        </patternFill>
      </fill>
    </dxf>
    <dxf>
      <fill>
        <patternFill patternType="solid">
          <fgColor rgb="002F9E44"/>
          <bgColor rgb="002F9E44"/>
        </patternFill>
      </fill>
    </dxf>
    <dxf>
      <fill>
        <patternFill patternType="solid">
          <fgColor rgb="00E8590C"/>
          <bgColor rgb="00E8590C"/>
        </patternFill>
      </fill>
    </dxf>
    <dxf>
      <fill>
        <patternFill patternType="solid">
          <fgColor rgb="003B5BDB"/>
          <bgColor rgb="003B5BDB"/>
        </patternFill>
      </fill>
    </dxf>
    <dxf>
      <fill>
        <patternFill patternType="solid">
          <fgColor rgb="0091A7FF"/>
          <bgColor rgb="0091A7FF"/>
        </patternFill>
      </fill>
    </dxf>
    <dxf>
      <fill>
        <patternFill patternType="solid">
          <fgColor rgb="00FFF3BF"/>
          <bgColor rgb="00FFF3BF"/>
        </patternFill>
      </fill>
    </dxf>
    <dxf>
      <fill>
        <patternFill patternType="solid">
          <fgColor rgb="00F1F3F5"/>
          <bgColor rgb="00F1F3F5"/>
        </patternFill>
      </fill>
    </dxf>
    <dxf>
      <fill>
        <patternFill patternType="solid">
          <fgColor rgb="00FFE066"/>
          <bgColor rgb="00FFE066"/>
        </patternFill>
      </fill>
    </dxf>
    <dxf>
      <fill>
        <patternFill patternType="solid">
          <fgColor rgb="00EDF2FF"/>
          <bgColor rgb="00EDF2FF"/>
        </patternFill>
      </fill>
    </dxf>
    <dxf>
      <font>
        <name val="Arial"/>
        <b val="1"/>
        <color rgb="00C2255C"/>
      </font>
    </dxf>
    <dxf>
      <font>
        <name val="Arial"/>
        <b val="1"/>
        <color rgb="002F9E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wpie.org/dissertatio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rawpie.org/dissertation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trawpie.org/dissertation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trawpie.org/disserta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2" ht="28" customHeight="1">
      <c r="B2" s="1" t="inlineStr">
        <is>
          <t>Dissertation and thesis Gantt chart template</t>
        </is>
      </c>
    </row>
    <row r="3">
      <c r="B3" s="2" t="inlineStr">
        <is>
          <t>Free from Trawpie. Undergraduate, master’s and PhD sheets: pick the tab for your level.</t>
        </is>
      </c>
    </row>
    <row r="4">
      <c r="B4" s="2" t="inlineStr"/>
    </row>
    <row r="5" ht="22" customHeight="1">
      <c r="B5" s="3" t="inlineStr">
        <is>
          <t>How to use it</t>
        </is>
      </c>
    </row>
    <row r="6">
      <c r="B6" s="2" t="inlineStr">
        <is>
          <t>1. Type your start date and hand-in (or thesis submission) date in the two yellow cells at the top of your sheet.</t>
        </is>
      </c>
    </row>
    <row r="7">
      <c r="B7" s="2" t="inlineStr">
        <is>
          <t>2. Every date in the plan moves with them: tasks are spread across your time in proportion, the way the plan suggests.</t>
        </is>
      </c>
    </row>
    <row r="8">
      <c r="B8" s="2" t="inlineStr">
        <is>
          <t>3. Type over any start or end date to fix it to your university’s real deadline (proposal, ethics, draft to supervisor).</t>
        </is>
      </c>
    </row>
    <row r="9">
      <c r="B9" s="2" t="inlineStr">
        <is>
          <t>4. Set each task’s Status as you go. Done turns the bar green; anything not done after its end date turns orange.</t>
        </is>
      </c>
    </row>
    <row r="10">
      <c r="B10" s="2" t="inlineStr">
        <is>
          <t>5. The yellow column is this week (this month on the PhD sheet). ◆ marks a milestone.</t>
        </is>
      </c>
    </row>
    <row r="11">
      <c r="B11" s="2" t="inlineStr">
        <is>
          <t>6. Add your own tasks in the empty rows at the bottom: give them a Type, a start and an end date, and the bars appear.</t>
        </is>
      </c>
    </row>
    <row r="12">
      <c r="B12" s="2" t="inlineStr"/>
    </row>
    <row r="13" ht="22" customHeight="1">
      <c r="B13" s="3" t="inlineStr">
        <is>
          <t>Good to know</t>
        </is>
      </c>
    </row>
    <row r="14">
      <c r="B14" s="2" t="inlineStr">
        <is>
          <t>Not working with people? Delete the Ethics rows and rename the data collection tasks (experiments, a build, a dataset).</t>
        </is>
      </c>
    </row>
    <row r="15">
      <c r="B15" s="2" t="inlineStr">
        <is>
          <t>Longer than the chart? Copy the last date column to the right as far as you need; the bars follow.</t>
        </is>
      </c>
    </row>
    <row r="16">
      <c r="B16" s="2" t="inlineStr">
        <is>
          <t>Dates are proposals, not rules: agree the plan with your supervisor and change it as you learn more.</t>
        </is>
      </c>
    </row>
    <row r="17">
      <c r="B17" s="2" t="inlineStr">
        <is>
          <t>Opening in Google Sheets: File ▸ Import ▸ Upload, then Replace spreadsheet. The colours and formulas come with it.</t>
        </is>
      </c>
    </row>
    <row r="18">
      <c r="B18" s="2" t="inlineStr"/>
    </row>
    <row r="19" ht="22" customHeight="1">
      <c r="B19" s="3" t="inlineStr">
        <is>
          <t>Rather have it done for you?</t>
        </is>
      </c>
    </row>
    <row r="20">
      <c r="B20" s="2" t="inlineStr">
        <is>
          <t>Trawpie makes this plan from your hand-in date in about a minute, then keeps it live: tasks with checklists, chapter word counts, a proposal helper, supervisor meetings, draft feedback and reminders in your calendar. Free for students.</t>
        </is>
      </c>
    </row>
    <row r="21">
      <c r="B21" s="4" t="inlineStr">
        <is>
          <t>https://trawpie.org/dissertation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P57"/>
  <sheetViews>
    <sheetView showGridLines="0"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11" customWidth="1" min="4" max="4"/>
    <col width="6" customWidth="1" min="5" max="5"/>
    <col width="12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</cols>
  <sheetData>
    <row r="1">
      <c r="A1" s="5" t="inlineStr">
        <is>
          <t>Undergraduate dissertation Gantt chart</t>
        </is>
      </c>
    </row>
    <row r="2">
      <c r="A2" s="6" t="inlineStr">
        <is>
          <t>Free template from Trawpie: trawpie.org/dissertation</t>
        </is>
      </c>
    </row>
    <row r="3">
      <c r="A3" s="7" t="inlineStr">
        <is>
          <t>Start date</t>
        </is>
      </c>
      <c r="C3" s="8" t="n">
        <v>46293</v>
      </c>
      <c r="E3" s="9" t="inlineStr">
        <is>
          <t>← type your dates in the yellow cells; every date below moves with them</t>
        </is>
      </c>
    </row>
    <row r="4">
      <c r="A4" s="7" t="inlineStr">
        <is>
          <t>Hand-in date</t>
        </is>
      </c>
      <c r="C4" s="8" t="n">
        <v>46507</v>
      </c>
    </row>
    <row r="5">
      <c r="A5" s="7" t="inlineStr">
        <is>
          <t>Today</t>
        </is>
      </c>
      <c r="C5" s="10">
        <f>TODAY()</f>
        <v/>
      </c>
      <c r="E5" s="11" t="inlineStr">
        <is>
          <t>Key:</t>
        </is>
      </c>
      <c r="G5" s="12" t="n"/>
      <c r="H5" s="13" t="inlineStr">
        <is>
          <t>Phase</t>
        </is>
      </c>
      <c r="K5" s="14" t="n"/>
      <c r="L5" s="13" t="inlineStr">
        <is>
          <t>Task</t>
        </is>
      </c>
      <c r="O5" s="15" t="n"/>
      <c r="P5" s="13" t="inlineStr">
        <is>
          <t>Done</t>
        </is>
      </c>
      <c r="S5" s="16" t="n"/>
      <c r="T5" s="13" t="inlineStr">
        <is>
          <t>Late</t>
        </is>
      </c>
      <c r="W5" s="17" t="n"/>
      <c r="X5" s="13" t="inlineStr">
        <is>
          <t>Milestone ◆</t>
        </is>
      </c>
      <c r="AA5" s="18" t="n"/>
      <c r="AB5" s="13" t="inlineStr">
        <is>
          <t>This week</t>
        </is>
      </c>
    </row>
    <row r="6">
      <c r="F6" s="19" t="inlineStr">
        <is>
          <t>Week</t>
        </is>
      </c>
      <c r="G6" s="20" t="n">
        <v>1</v>
      </c>
      <c r="H6" s="20" t="n">
        <v>2</v>
      </c>
      <c r="I6" s="20" t="n">
        <v>3</v>
      </c>
      <c r="J6" s="20" t="n">
        <v>4</v>
      </c>
      <c r="K6" s="20" t="n">
        <v>5</v>
      </c>
      <c r="L6" s="20" t="n">
        <v>6</v>
      </c>
      <c r="M6" s="20" t="n">
        <v>7</v>
      </c>
      <c r="N6" s="20" t="n">
        <v>8</v>
      </c>
      <c r="O6" s="20" t="n">
        <v>9</v>
      </c>
      <c r="P6" s="20" t="n">
        <v>10</v>
      </c>
      <c r="Q6" s="20" t="n">
        <v>11</v>
      </c>
      <c r="R6" s="20" t="n">
        <v>12</v>
      </c>
      <c r="S6" s="20" t="n">
        <v>13</v>
      </c>
      <c r="T6" s="20" t="n">
        <v>14</v>
      </c>
      <c r="U6" s="20" t="n">
        <v>15</v>
      </c>
      <c r="V6" s="20" t="n">
        <v>16</v>
      </c>
      <c r="W6" s="20" t="n">
        <v>17</v>
      </c>
      <c r="X6" s="20" t="n">
        <v>18</v>
      </c>
      <c r="Y6" s="20" t="n">
        <v>19</v>
      </c>
      <c r="Z6" s="20" t="n">
        <v>20</v>
      </c>
      <c r="AA6" s="20" t="n">
        <v>21</v>
      </c>
      <c r="AB6" s="20" t="n">
        <v>22</v>
      </c>
      <c r="AC6" s="20" t="n">
        <v>23</v>
      </c>
      <c r="AD6" s="20" t="n">
        <v>24</v>
      </c>
      <c r="AE6" s="20" t="n">
        <v>25</v>
      </c>
      <c r="AF6" s="20" t="n">
        <v>26</v>
      </c>
      <c r="AG6" s="20" t="n">
        <v>27</v>
      </c>
      <c r="AH6" s="20" t="n">
        <v>28</v>
      </c>
      <c r="AI6" s="20" t="n">
        <v>29</v>
      </c>
      <c r="AJ6" s="20" t="n">
        <v>30</v>
      </c>
      <c r="AK6" s="20" t="n">
        <v>31</v>
      </c>
      <c r="AL6" s="20" t="n">
        <v>32</v>
      </c>
      <c r="AM6" s="20" t="n">
        <v>33</v>
      </c>
      <c r="AN6" s="20" t="n">
        <v>34</v>
      </c>
      <c r="AO6" s="20" t="n">
        <v>35</v>
      </c>
      <c r="AP6" s="20" t="n">
        <v>36</v>
      </c>
    </row>
    <row r="7" ht="44" customHeight="1">
      <c r="A7" s="21" t="inlineStr">
        <is>
          <t>Task</t>
        </is>
      </c>
      <c r="B7" s="22" t="inlineStr">
        <is>
          <t>Type</t>
        </is>
      </c>
      <c r="C7" s="22" t="inlineStr">
        <is>
          <t>Start</t>
        </is>
      </c>
      <c r="D7" s="22" t="inlineStr">
        <is>
          <t>End</t>
        </is>
      </c>
      <c r="E7" s="22" t="inlineStr">
        <is>
          <t>Days</t>
        </is>
      </c>
      <c r="F7" s="22" t="inlineStr">
        <is>
          <t>Status</t>
        </is>
      </c>
      <c r="G7" s="23">
        <f>$C$3-WEEKDAY($C$3,3)</f>
        <v/>
      </c>
      <c r="H7" s="23">
        <f>G7+7</f>
        <v/>
      </c>
      <c r="I7" s="23">
        <f>H7+7</f>
        <v/>
      </c>
      <c r="J7" s="23">
        <f>I7+7</f>
        <v/>
      </c>
      <c r="K7" s="23">
        <f>J7+7</f>
        <v/>
      </c>
      <c r="L7" s="23">
        <f>K7+7</f>
        <v/>
      </c>
      <c r="M7" s="23">
        <f>L7+7</f>
        <v/>
      </c>
      <c r="N7" s="23">
        <f>M7+7</f>
        <v/>
      </c>
      <c r="O7" s="23">
        <f>N7+7</f>
        <v/>
      </c>
      <c r="P7" s="23">
        <f>O7+7</f>
        <v/>
      </c>
      <c r="Q7" s="23">
        <f>P7+7</f>
        <v/>
      </c>
      <c r="R7" s="23">
        <f>Q7+7</f>
        <v/>
      </c>
      <c r="S7" s="23">
        <f>R7+7</f>
        <v/>
      </c>
      <c r="T7" s="23">
        <f>S7+7</f>
        <v/>
      </c>
      <c r="U7" s="23">
        <f>T7+7</f>
        <v/>
      </c>
      <c r="V7" s="23">
        <f>U7+7</f>
        <v/>
      </c>
      <c r="W7" s="23">
        <f>V7+7</f>
        <v/>
      </c>
      <c r="X7" s="23">
        <f>W7+7</f>
        <v/>
      </c>
      <c r="Y7" s="23">
        <f>X7+7</f>
        <v/>
      </c>
      <c r="Z7" s="23">
        <f>Y7+7</f>
        <v/>
      </c>
      <c r="AA7" s="23">
        <f>Z7+7</f>
        <v/>
      </c>
      <c r="AB7" s="23">
        <f>AA7+7</f>
        <v/>
      </c>
      <c r="AC7" s="23">
        <f>AB7+7</f>
        <v/>
      </c>
      <c r="AD7" s="23">
        <f>AC7+7</f>
        <v/>
      </c>
      <c r="AE7" s="23">
        <f>AD7+7</f>
        <v/>
      </c>
      <c r="AF7" s="23">
        <f>AE7+7</f>
        <v/>
      </c>
      <c r="AG7" s="23">
        <f>AF7+7</f>
        <v/>
      </c>
      <c r="AH7" s="23">
        <f>AG7+7</f>
        <v/>
      </c>
      <c r="AI7" s="23">
        <f>AH7+7</f>
        <v/>
      </c>
      <c r="AJ7" s="23">
        <f>AI7+7</f>
        <v/>
      </c>
      <c r="AK7" s="23">
        <f>AJ7+7</f>
        <v/>
      </c>
      <c r="AL7" s="23">
        <f>AK7+7</f>
        <v/>
      </c>
      <c r="AM7" s="23">
        <f>AL7+7</f>
        <v/>
      </c>
      <c r="AN7" s="23">
        <f>AM7+7</f>
        <v/>
      </c>
      <c r="AO7" s="23">
        <f>AN7+7</f>
        <v/>
      </c>
      <c r="AP7" s="23">
        <f>AO7+7</f>
        <v/>
      </c>
    </row>
    <row r="8">
      <c r="A8" s="24" t="inlineStr">
        <is>
          <t>Topic and proposal</t>
        </is>
      </c>
      <c r="B8" s="25" t="inlineStr">
        <is>
          <t>Phase</t>
        </is>
      </c>
      <c r="C8" s="26">
        <f>$C$3</f>
        <v/>
      </c>
      <c r="D8" s="26">
        <f>$C$3+ROUND(0.1215*($C$4-$C$3),0)</f>
        <v/>
      </c>
      <c r="E8" s="25">
        <f>IF(AND(ISNUMBER(C8),ISNUMBER(D8)),D8-C8+1,"")</f>
        <v/>
      </c>
      <c r="F8" s="25" t="inlineStr"/>
      <c r="G8" s="27">
        <f>IF(AND($B8="Milestone",$D8&gt;=G$7,$D8&lt;=G$7+6),"◆","")</f>
        <v/>
      </c>
      <c r="H8" s="27">
        <f>IF(AND($B8="Milestone",$D8&gt;=H$7,$D8&lt;=H$7+6),"◆","")</f>
        <v/>
      </c>
      <c r="I8" s="27">
        <f>IF(AND($B8="Milestone",$D8&gt;=I$7,$D8&lt;=I$7+6),"◆","")</f>
        <v/>
      </c>
      <c r="J8" s="27">
        <f>IF(AND($B8="Milestone",$D8&gt;=J$7,$D8&lt;=J$7+6),"◆","")</f>
        <v/>
      </c>
      <c r="K8" s="27">
        <f>IF(AND($B8="Milestone",$D8&gt;=K$7,$D8&lt;=K$7+6),"◆","")</f>
        <v/>
      </c>
      <c r="L8" s="27">
        <f>IF(AND($B8="Milestone",$D8&gt;=L$7,$D8&lt;=L$7+6),"◆","")</f>
        <v/>
      </c>
      <c r="M8" s="27">
        <f>IF(AND($B8="Milestone",$D8&gt;=M$7,$D8&lt;=M$7+6),"◆","")</f>
        <v/>
      </c>
      <c r="N8" s="27">
        <f>IF(AND($B8="Milestone",$D8&gt;=N$7,$D8&lt;=N$7+6),"◆","")</f>
        <v/>
      </c>
      <c r="O8" s="27">
        <f>IF(AND($B8="Milestone",$D8&gt;=O$7,$D8&lt;=O$7+6),"◆","")</f>
        <v/>
      </c>
      <c r="P8" s="27">
        <f>IF(AND($B8="Milestone",$D8&gt;=P$7,$D8&lt;=P$7+6),"◆","")</f>
        <v/>
      </c>
      <c r="Q8" s="27">
        <f>IF(AND($B8="Milestone",$D8&gt;=Q$7,$D8&lt;=Q$7+6),"◆","")</f>
        <v/>
      </c>
      <c r="R8" s="27">
        <f>IF(AND($B8="Milestone",$D8&gt;=R$7,$D8&lt;=R$7+6),"◆","")</f>
        <v/>
      </c>
      <c r="S8" s="27">
        <f>IF(AND($B8="Milestone",$D8&gt;=S$7,$D8&lt;=S$7+6),"◆","")</f>
        <v/>
      </c>
      <c r="T8" s="27">
        <f>IF(AND($B8="Milestone",$D8&gt;=T$7,$D8&lt;=T$7+6),"◆","")</f>
        <v/>
      </c>
      <c r="U8" s="27">
        <f>IF(AND($B8="Milestone",$D8&gt;=U$7,$D8&lt;=U$7+6),"◆","")</f>
        <v/>
      </c>
      <c r="V8" s="27">
        <f>IF(AND($B8="Milestone",$D8&gt;=V$7,$D8&lt;=V$7+6),"◆","")</f>
        <v/>
      </c>
      <c r="W8" s="27">
        <f>IF(AND($B8="Milestone",$D8&gt;=W$7,$D8&lt;=W$7+6),"◆","")</f>
        <v/>
      </c>
      <c r="X8" s="27">
        <f>IF(AND($B8="Milestone",$D8&gt;=X$7,$D8&lt;=X$7+6),"◆","")</f>
        <v/>
      </c>
      <c r="Y8" s="27">
        <f>IF(AND($B8="Milestone",$D8&gt;=Y$7,$D8&lt;=Y$7+6),"◆","")</f>
        <v/>
      </c>
      <c r="Z8" s="27">
        <f>IF(AND($B8="Milestone",$D8&gt;=Z$7,$D8&lt;=Z$7+6),"◆","")</f>
        <v/>
      </c>
      <c r="AA8" s="27">
        <f>IF(AND($B8="Milestone",$D8&gt;=AA$7,$D8&lt;=AA$7+6),"◆","")</f>
        <v/>
      </c>
      <c r="AB8" s="27">
        <f>IF(AND($B8="Milestone",$D8&gt;=AB$7,$D8&lt;=AB$7+6),"◆","")</f>
        <v/>
      </c>
      <c r="AC8" s="27">
        <f>IF(AND($B8="Milestone",$D8&gt;=AC$7,$D8&lt;=AC$7+6),"◆","")</f>
        <v/>
      </c>
      <c r="AD8" s="27">
        <f>IF(AND($B8="Milestone",$D8&gt;=AD$7,$D8&lt;=AD$7+6),"◆","")</f>
        <v/>
      </c>
      <c r="AE8" s="27">
        <f>IF(AND($B8="Milestone",$D8&gt;=AE$7,$D8&lt;=AE$7+6),"◆","")</f>
        <v/>
      </c>
      <c r="AF8" s="27">
        <f>IF(AND($B8="Milestone",$D8&gt;=AF$7,$D8&lt;=AF$7+6),"◆","")</f>
        <v/>
      </c>
      <c r="AG8" s="27">
        <f>IF(AND($B8="Milestone",$D8&gt;=AG$7,$D8&lt;=AG$7+6),"◆","")</f>
        <v/>
      </c>
      <c r="AH8" s="27">
        <f>IF(AND($B8="Milestone",$D8&gt;=AH$7,$D8&lt;=AH$7+6),"◆","")</f>
        <v/>
      </c>
      <c r="AI8" s="27">
        <f>IF(AND($B8="Milestone",$D8&gt;=AI$7,$D8&lt;=AI$7+6),"◆","")</f>
        <v/>
      </c>
      <c r="AJ8" s="27">
        <f>IF(AND($B8="Milestone",$D8&gt;=AJ$7,$D8&lt;=AJ$7+6),"◆","")</f>
        <v/>
      </c>
      <c r="AK8" s="27">
        <f>IF(AND($B8="Milestone",$D8&gt;=AK$7,$D8&lt;=AK$7+6),"◆","")</f>
        <v/>
      </c>
      <c r="AL8" s="27">
        <f>IF(AND($B8="Milestone",$D8&gt;=AL$7,$D8&lt;=AL$7+6),"◆","")</f>
        <v/>
      </c>
      <c r="AM8" s="27">
        <f>IF(AND($B8="Milestone",$D8&gt;=AM$7,$D8&lt;=AM$7+6),"◆","")</f>
        <v/>
      </c>
      <c r="AN8" s="27">
        <f>IF(AND($B8="Milestone",$D8&gt;=AN$7,$D8&lt;=AN$7+6),"◆","")</f>
        <v/>
      </c>
      <c r="AO8" s="27">
        <f>IF(AND($B8="Milestone",$D8&gt;=AO$7,$D8&lt;=AO$7+6),"◆","")</f>
        <v/>
      </c>
      <c r="AP8" s="27">
        <f>IF(AND($B8="Milestone",$D8&gt;=AP$7,$D8&lt;=AP$7+6),"◆","")</f>
        <v/>
      </c>
    </row>
    <row r="9">
      <c r="A9" s="28" t="inlineStr">
        <is>
          <t xml:space="preserve">   First meeting with your supervisor</t>
        </is>
      </c>
      <c r="B9" s="29" t="inlineStr">
        <is>
          <t>Task</t>
        </is>
      </c>
      <c r="C9" s="30">
        <f>$C$3</f>
        <v/>
      </c>
      <c r="D9" s="30">
        <f>$C$3+ROUND(0.0327*($C$4-$C$3),0)</f>
        <v/>
      </c>
      <c r="E9" s="29">
        <f>IF(AND(ISNUMBER(C9),ISNUMBER(D9)),D9-C9+1,"")</f>
        <v/>
      </c>
      <c r="F9" s="29" t="inlineStr">
        <is>
          <t>Not started</t>
        </is>
      </c>
      <c r="G9" s="27">
        <f>IF(AND($B9="Milestone",$D9&gt;=G$7,$D9&lt;=G$7+6),"◆","")</f>
        <v/>
      </c>
      <c r="H9" s="27">
        <f>IF(AND($B9="Milestone",$D9&gt;=H$7,$D9&lt;=H$7+6),"◆","")</f>
        <v/>
      </c>
      <c r="I9" s="27">
        <f>IF(AND($B9="Milestone",$D9&gt;=I$7,$D9&lt;=I$7+6),"◆","")</f>
        <v/>
      </c>
      <c r="J9" s="27">
        <f>IF(AND($B9="Milestone",$D9&gt;=J$7,$D9&lt;=J$7+6),"◆","")</f>
        <v/>
      </c>
      <c r="K9" s="27">
        <f>IF(AND($B9="Milestone",$D9&gt;=K$7,$D9&lt;=K$7+6),"◆","")</f>
        <v/>
      </c>
      <c r="L9" s="27">
        <f>IF(AND($B9="Milestone",$D9&gt;=L$7,$D9&lt;=L$7+6),"◆","")</f>
        <v/>
      </c>
      <c r="M9" s="27">
        <f>IF(AND($B9="Milestone",$D9&gt;=M$7,$D9&lt;=M$7+6),"◆","")</f>
        <v/>
      </c>
      <c r="N9" s="27">
        <f>IF(AND($B9="Milestone",$D9&gt;=N$7,$D9&lt;=N$7+6),"◆","")</f>
        <v/>
      </c>
      <c r="O9" s="27">
        <f>IF(AND($B9="Milestone",$D9&gt;=O$7,$D9&lt;=O$7+6),"◆","")</f>
        <v/>
      </c>
      <c r="P9" s="27">
        <f>IF(AND($B9="Milestone",$D9&gt;=P$7,$D9&lt;=P$7+6),"◆","")</f>
        <v/>
      </c>
      <c r="Q9" s="27">
        <f>IF(AND($B9="Milestone",$D9&gt;=Q$7,$D9&lt;=Q$7+6),"◆","")</f>
        <v/>
      </c>
      <c r="R9" s="27">
        <f>IF(AND($B9="Milestone",$D9&gt;=R$7,$D9&lt;=R$7+6),"◆","")</f>
        <v/>
      </c>
      <c r="S9" s="27">
        <f>IF(AND($B9="Milestone",$D9&gt;=S$7,$D9&lt;=S$7+6),"◆","")</f>
        <v/>
      </c>
      <c r="T9" s="27">
        <f>IF(AND($B9="Milestone",$D9&gt;=T$7,$D9&lt;=T$7+6),"◆","")</f>
        <v/>
      </c>
      <c r="U9" s="27">
        <f>IF(AND($B9="Milestone",$D9&gt;=U$7,$D9&lt;=U$7+6),"◆","")</f>
        <v/>
      </c>
      <c r="V9" s="27">
        <f>IF(AND($B9="Milestone",$D9&gt;=V$7,$D9&lt;=V$7+6),"◆","")</f>
        <v/>
      </c>
      <c r="W9" s="27">
        <f>IF(AND($B9="Milestone",$D9&gt;=W$7,$D9&lt;=W$7+6),"◆","")</f>
        <v/>
      </c>
      <c r="X9" s="27">
        <f>IF(AND($B9="Milestone",$D9&gt;=X$7,$D9&lt;=X$7+6),"◆","")</f>
        <v/>
      </c>
      <c r="Y9" s="27">
        <f>IF(AND($B9="Milestone",$D9&gt;=Y$7,$D9&lt;=Y$7+6),"◆","")</f>
        <v/>
      </c>
      <c r="Z9" s="27">
        <f>IF(AND($B9="Milestone",$D9&gt;=Z$7,$D9&lt;=Z$7+6),"◆","")</f>
        <v/>
      </c>
      <c r="AA9" s="27">
        <f>IF(AND($B9="Milestone",$D9&gt;=AA$7,$D9&lt;=AA$7+6),"◆","")</f>
        <v/>
      </c>
      <c r="AB9" s="27">
        <f>IF(AND($B9="Milestone",$D9&gt;=AB$7,$D9&lt;=AB$7+6),"◆","")</f>
        <v/>
      </c>
      <c r="AC9" s="27">
        <f>IF(AND($B9="Milestone",$D9&gt;=AC$7,$D9&lt;=AC$7+6),"◆","")</f>
        <v/>
      </c>
      <c r="AD9" s="27">
        <f>IF(AND($B9="Milestone",$D9&gt;=AD$7,$D9&lt;=AD$7+6),"◆","")</f>
        <v/>
      </c>
      <c r="AE9" s="27">
        <f>IF(AND($B9="Milestone",$D9&gt;=AE$7,$D9&lt;=AE$7+6),"◆","")</f>
        <v/>
      </c>
      <c r="AF9" s="27">
        <f>IF(AND($B9="Milestone",$D9&gt;=AF$7,$D9&lt;=AF$7+6),"◆","")</f>
        <v/>
      </c>
      <c r="AG9" s="27">
        <f>IF(AND($B9="Milestone",$D9&gt;=AG$7,$D9&lt;=AG$7+6),"◆","")</f>
        <v/>
      </c>
      <c r="AH9" s="27">
        <f>IF(AND($B9="Milestone",$D9&gt;=AH$7,$D9&lt;=AH$7+6),"◆","")</f>
        <v/>
      </c>
      <c r="AI9" s="27">
        <f>IF(AND($B9="Milestone",$D9&gt;=AI$7,$D9&lt;=AI$7+6),"◆","")</f>
        <v/>
      </c>
      <c r="AJ9" s="27">
        <f>IF(AND($B9="Milestone",$D9&gt;=AJ$7,$D9&lt;=AJ$7+6),"◆","")</f>
        <v/>
      </c>
      <c r="AK9" s="27">
        <f>IF(AND($B9="Milestone",$D9&gt;=AK$7,$D9&lt;=AK$7+6),"◆","")</f>
        <v/>
      </c>
      <c r="AL9" s="27">
        <f>IF(AND($B9="Milestone",$D9&gt;=AL$7,$D9&lt;=AL$7+6),"◆","")</f>
        <v/>
      </c>
      <c r="AM9" s="27">
        <f>IF(AND($B9="Milestone",$D9&gt;=AM$7,$D9&lt;=AM$7+6),"◆","")</f>
        <v/>
      </c>
      <c r="AN9" s="27">
        <f>IF(AND($B9="Milestone",$D9&gt;=AN$7,$D9&lt;=AN$7+6),"◆","")</f>
        <v/>
      </c>
      <c r="AO9" s="27">
        <f>IF(AND($B9="Milestone",$D9&gt;=AO$7,$D9&lt;=AO$7+6),"◆","")</f>
        <v/>
      </c>
      <c r="AP9" s="27">
        <f>IF(AND($B9="Milestone",$D9&gt;=AP$7,$D9&lt;=AP$7+6),"◆","")</f>
        <v/>
      </c>
    </row>
    <row r="10">
      <c r="A10" s="28" t="inlineStr">
        <is>
          <t xml:space="preserve">   Choose a topic and a working question</t>
        </is>
      </c>
      <c r="B10" s="29" t="inlineStr">
        <is>
          <t>Task</t>
        </is>
      </c>
      <c r="C10" s="30">
        <f>$C$3+ROUND(0.0327*($C$4-$C$3),0)</f>
        <v/>
      </c>
      <c r="D10" s="30">
        <f>$C$3+ROUND(0.0561*($C$4-$C$3),0)</f>
        <v/>
      </c>
      <c r="E10" s="29">
        <f>IF(AND(ISNUMBER(C10),ISNUMBER(D10)),D10-C10+1,"")</f>
        <v/>
      </c>
      <c r="F10" s="29" t="inlineStr">
        <is>
          <t>Not started</t>
        </is>
      </c>
      <c r="G10" s="27">
        <f>IF(AND($B10="Milestone",$D10&gt;=G$7,$D10&lt;=G$7+6),"◆","")</f>
        <v/>
      </c>
      <c r="H10" s="27">
        <f>IF(AND($B10="Milestone",$D10&gt;=H$7,$D10&lt;=H$7+6),"◆","")</f>
        <v/>
      </c>
      <c r="I10" s="27">
        <f>IF(AND($B10="Milestone",$D10&gt;=I$7,$D10&lt;=I$7+6),"◆","")</f>
        <v/>
      </c>
      <c r="J10" s="27">
        <f>IF(AND($B10="Milestone",$D10&gt;=J$7,$D10&lt;=J$7+6),"◆","")</f>
        <v/>
      </c>
      <c r="K10" s="27">
        <f>IF(AND($B10="Milestone",$D10&gt;=K$7,$D10&lt;=K$7+6),"◆","")</f>
        <v/>
      </c>
      <c r="L10" s="27">
        <f>IF(AND($B10="Milestone",$D10&gt;=L$7,$D10&lt;=L$7+6),"◆","")</f>
        <v/>
      </c>
      <c r="M10" s="27">
        <f>IF(AND($B10="Milestone",$D10&gt;=M$7,$D10&lt;=M$7+6),"◆","")</f>
        <v/>
      </c>
      <c r="N10" s="27">
        <f>IF(AND($B10="Milestone",$D10&gt;=N$7,$D10&lt;=N$7+6),"◆","")</f>
        <v/>
      </c>
      <c r="O10" s="27">
        <f>IF(AND($B10="Milestone",$D10&gt;=O$7,$D10&lt;=O$7+6),"◆","")</f>
        <v/>
      </c>
      <c r="P10" s="27">
        <f>IF(AND($B10="Milestone",$D10&gt;=P$7,$D10&lt;=P$7+6),"◆","")</f>
        <v/>
      </c>
      <c r="Q10" s="27">
        <f>IF(AND($B10="Milestone",$D10&gt;=Q$7,$D10&lt;=Q$7+6),"◆","")</f>
        <v/>
      </c>
      <c r="R10" s="27">
        <f>IF(AND($B10="Milestone",$D10&gt;=R$7,$D10&lt;=R$7+6),"◆","")</f>
        <v/>
      </c>
      <c r="S10" s="27">
        <f>IF(AND($B10="Milestone",$D10&gt;=S$7,$D10&lt;=S$7+6),"◆","")</f>
        <v/>
      </c>
      <c r="T10" s="27">
        <f>IF(AND($B10="Milestone",$D10&gt;=T$7,$D10&lt;=T$7+6),"◆","")</f>
        <v/>
      </c>
      <c r="U10" s="27">
        <f>IF(AND($B10="Milestone",$D10&gt;=U$7,$D10&lt;=U$7+6),"◆","")</f>
        <v/>
      </c>
      <c r="V10" s="27">
        <f>IF(AND($B10="Milestone",$D10&gt;=V$7,$D10&lt;=V$7+6),"◆","")</f>
        <v/>
      </c>
      <c r="W10" s="27">
        <f>IF(AND($B10="Milestone",$D10&gt;=W$7,$D10&lt;=W$7+6),"◆","")</f>
        <v/>
      </c>
      <c r="X10" s="27">
        <f>IF(AND($B10="Milestone",$D10&gt;=X$7,$D10&lt;=X$7+6),"◆","")</f>
        <v/>
      </c>
      <c r="Y10" s="27">
        <f>IF(AND($B10="Milestone",$D10&gt;=Y$7,$D10&lt;=Y$7+6),"◆","")</f>
        <v/>
      </c>
      <c r="Z10" s="27">
        <f>IF(AND($B10="Milestone",$D10&gt;=Z$7,$D10&lt;=Z$7+6),"◆","")</f>
        <v/>
      </c>
      <c r="AA10" s="27">
        <f>IF(AND($B10="Milestone",$D10&gt;=AA$7,$D10&lt;=AA$7+6),"◆","")</f>
        <v/>
      </c>
      <c r="AB10" s="27">
        <f>IF(AND($B10="Milestone",$D10&gt;=AB$7,$D10&lt;=AB$7+6),"◆","")</f>
        <v/>
      </c>
      <c r="AC10" s="27">
        <f>IF(AND($B10="Milestone",$D10&gt;=AC$7,$D10&lt;=AC$7+6),"◆","")</f>
        <v/>
      </c>
      <c r="AD10" s="27">
        <f>IF(AND($B10="Milestone",$D10&gt;=AD$7,$D10&lt;=AD$7+6),"◆","")</f>
        <v/>
      </c>
      <c r="AE10" s="27">
        <f>IF(AND($B10="Milestone",$D10&gt;=AE$7,$D10&lt;=AE$7+6),"◆","")</f>
        <v/>
      </c>
      <c r="AF10" s="27">
        <f>IF(AND($B10="Milestone",$D10&gt;=AF$7,$D10&lt;=AF$7+6),"◆","")</f>
        <v/>
      </c>
      <c r="AG10" s="27">
        <f>IF(AND($B10="Milestone",$D10&gt;=AG$7,$D10&lt;=AG$7+6),"◆","")</f>
        <v/>
      </c>
      <c r="AH10" s="27">
        <f>IF(AND($B10="Milestone",$D10&gt;=AH$7,$D10&lt;=AH$7+6),"◆","")</f>
        <v/>
      </c>
      <c r="AI10" s="27">
        <f>IF(AND($B10="Milestone",$D10&gt;=AI$7,$D10&lt;=AI$7+6),"◆","")</f>
        <v/>
      </c>
      <c r="AJ10" s="27">
        <f>IF(AND($B10="Milestone",$D10&gt;=AJ$7,$D10&lt;=AJ$7+6),"◆","")</f>
        <v/>
      </c>
      <c r="AK10" s="27">
        <f>IF(AND($B10="Milestone",$D10&gt;=AK$7,$D10&lt;=AK$7+6),"◆","")</f>
        <v/>
      </c>
      <c r="AL10" s="27">
        <f>IF(AND($B10="Milestone",$D10&gt;=AL$7,$D10&lt;=AL$7+6),"◆","")</f>
        <v/>
      </c>
      <c r="AM10" s="27">
        <f>IF(AND($B10="Milestone",$D10&gt;=AM$7,$D10&lt;=AM$7+6),"◆","")</f>
        <v/>
      </c>
      <c r="AN10" s="27">
        <f>IF(AND($B10="Milestone",$D10&gt;=AN$7,$D10&lt;=AN$7+6),"◆","")</f>
        <v/>
      </c>
      <c r="AO10" s="27">
        <f>IF(AND($B10="Milestone",$D10&gt;=AO$7,$D10&lt;=AO$7+6),"◆","")</f>
        <v/>
      </c>
      <c r="AP10" s="27">
        <f>IF(AND($B10="Milestone",$D10&gt;=AP$7,$D10&lt;=AP$7+6),"◆","")</f>
        <v/>
      </c>
    </row>
    <row r="11">
      <c r="A11" s="28" t="inlineStr">
        <is>
          <t xml:space="preserve">   Write the proposal</t>
        </is>
      </c>
      <c r="B11" s="29" t="inlineStr">
        <is>
          <t>Task</t>
        </is>
      </c>
      <c r="C11" s="30">
        <f>$C$3+ROUND(0.0561*($C$4-$C$3),0)</f>
        <v/>
      </c>
      <c r="D11" s="30">
        <f>$C$3+ROUND(0.1075*($C$4-$C$3),0)</f>
        <v/>
      </c>
      <c r="E11" s="29">
        <f>IF(AND(ISNUMBER(C11),ISNUMBER(D11)),D11-C11+1,"")</f>
        <v/>
      </c>
      <c r="F11" s="29" t="inlineStr">
        <is>
          <t>Not started</t>
        </is>
      </c>
      <c r="G11" s="27">
        <f>IF(AND($B11="Milestone",$D11&gt;=G$7,$D11&lt;=G$7+6),"◆","")</f>
        <v/>
      </c>
      <c r="H11" s="27">
        <f>IF(AND($B11="Milestone",$D11&gt;=H$7,$D11&lt;=H$7+6),"◆","")</f>
        <v/>
      </c>
      <c r="I11" s="27">
        <f>IF(AND($B11="Milestone",$D11&gt;=I$7,$D11&lt;=I$7+6),"◆","")</f>
        <v/>
      </c>
      <c r="J11" s="27">
        <f>IF(AND($B11="Milestone",$D11&gt;=J$7,$D11&lt;=J$7+6),"◆","")</f>
        <v/>
      </c>
      <c r="K11" s="27">
        <f>IF(AND($B11="Milestone",$D11&gt;=K$7,$D11&lt;=K$7+6),"◆","")</f>
        <v/>
      </c>
      <c r="L11" s="27">
        <f>IF(AND($B11="Milestone",$D11&gt;=L$7,$D11&lt;=L$7+6),"◆","")</f>
        <v/>
      </c>
      <c r="M11" s="27">
        <f>IF(AND($B11="Milestone",$D11&gt;=M$7,$D11&lt;=M$7+6),"◆","")</f>
        <v/>
      </c>
      <c r="N11" s="27">
        <f>IF(AND($B11="Milestone",$D11&gt;=N$7,$D11&lt;=N$7+6),"◆","")</f>
        <v/>
      </c>
      <c r="O11" s="27">
        <f>IF(AND($B11="Milestone",$D11&gt;=O$7,$D11&lt;=O$7+6),"◆","")</f>
        <v/>
      </c>
      <c r="P11" s="27">
        <f>IF(AND($B11="Milestone",$D11&gt;=P$7,$D11&lt;=P$7+6),"◆","")</f>
        <v/>
      </c>
      <c r="Q11" s="27">
        <f>IF(AND($B11="Milestone",$D11&gt;=Q$7,$D11&lt;=Q$7+6),"◆","")</f>
        <v/>
      </c>
      <c r="R11" s="27">
        <f>IF(AND($B11="Milestone",$D11&gt;=R$7,$D11&lt;=R$7+6),"◆","")</f>
        <v/>
      </c>
      <c r="S11" s="27">
        <f>IF(AND($B11="Milestone",$D11&gt;=S$7,$D11&lt;=S$7+6),"◆","")</f>
        <v/>
      </c>
      <c r="T11" s="27">
        <f>IF(AND($B11="Milestone",$D11&gt;=T$7,$D11&lt;=T$7+6),"◆","")</f>
        <v/>
      </c>
      <c r="U11" s="27">
        <f>IF(AND($B11="Milestone",$D11&gt;=U$7,$D11&lt;=U$7+6),"◆","")</f>
        <v/>
      </c>
      <c r="V11" s="27">
        <f>IF(AND($B11="Milestone",$D11&gt;=V$7,$D11&lt;=V$7+6),"◆","")</f>
        <v/>
      </c>
      <c r="W11" s="27">
        <f>IF(AND($B11="Milestone",$D11&gt;=W$7,$D11&lt;=W$7+6),"◆","")</f>
        <v/>
      </c>
      <c r="X11" s="27">
        <f>IF(AND($B11="Milestone",$D11&gt;=X$7,$D11&lt;=X$7+6),"◆","")</f>
        <v/>
      </c>
      <c r="Y11" s="27">
        <f>IF(AND($B11="Milestone",$D11&gt;=Y$7,$D11&lt;=Y$7+6),"◆","")</f>
        <v/>
      </c>
      <c r="Z11" s="27">
        <f>IF(AND($B11="Milestone",$D11&gt;=Z$7,$D11&lt;=Z$7+6),"◆","")</f>
        <v/>
      </c>
      <c r="AA11" s="27">
        <f>IF(AND($B11="Milestone",$D11&gt;=AA$7,$D11&lt;=AA$7+6),"◆","")</f>
        <v/>
      </c>
      <c r="AB11" s="27">
        <f>IF(AND($B11="Milestone",$D11&gt;=AB$7,$D11&lt;=AB$7+6),"◆","")</f>
        <v/>
      </c>
      <c r="AC11" s="27">
        <f>IF(AND($B11="Milestone",$D11&gt;=AC$7,$D11&lt;=AC$7+6),"◆","")</f>
        <v/>
      </c>
      <c r="AD11" s="27">
        <f>IF(AND($B11="Milestone",$D11&gt;=AD$7,$D11&lt;=AD$7+6),"◆","")</f>
        <v/>
      </c>
      <c r="AE11" s="27">
        <f>IF(AND($B11="Milestone",$D11&gt;=AE$7,$D11&lt;=AE$7+6),"◆","")</f>
        <v/>
      </c>
      <c r="AF11" s="27">
        <f>IF(AND($B11="Milestone",$D11&gt;=AF$7,$D11&lt;=AF$7+6),"◆","")</f>
        <v/>
      </c>
      <c r="AG11" s="27">
        <f>IF(AND($B11="Milestone",$D11&gt;=AG$7,$D11&lt;=AG$7+6),"◆","")</f>
        <v/>
      </c>
      <c r="AH11" s="27">
        <f>IF(AND($B11="Milestone",$D11&gt;=AH$7,$D11&lt;=AH$7+6),"◆","")</f>
        <v/>
      </c>
      <c r="AI11" s="27">
        <f>IF(AND($B11="Milestone",$D11&gt;=AI$7,$D11&lt;=AI$7+6),"◆","")</f>
        <v/>
      </c>
      <c r="AJ11" s="27">
        <f>IF(AND($B11="Milestone",$D11&gt;=AJ$7,$D11&lt;=AJ$7+6),"◆","")</f>
        <v/>
      </c>
      <c r="AK11" s="27">
        <f>IF(AND($B11="Milestone",$D11&gt;=AK$7,$D11&lt;=AK$7+6),"◆","")</f>
        <v/>
      </c>
      <c r="AL11" s="27">
        <f>IF(AND($B11="Milestone",$D11&gt;=AL$7,$D11&lt;=AL$7+6),"◆","")</f>
        <v/>
      </c>
      <c r="AM11" s="27">
        <f>IF(AND($B11="Milestone",$D11&gt;=AM$7,$D11&lt;=AM$7+6),"◆","")</f>
        <v/>
      </c>
      <c r="AN11" s="27">
        <f>IF(AND($B11="Milestone",$D11&gt;=AN$7,$D11&lt;=AN$7+6),"◆","")</f>
        <v/>
      </c>
      <c r="AO11" s="27">
        <f>IF(AND($B11="Milestone",$D11&gt;=AO$7,$D11&lt;=AO$7+6),"◆","")</f>
        <v/>
      </c>
      <c r="AP11" s="27">
        <f>IF(AND($B11="Milestone",$D11&gt;=AP$7,$D11&lt;=AP$7+6),"◆","")</f>
        <v/>
      </c>
    </row>
    <row r="12">
      <c r="A12" s="28" t="inlineStr">
        <is>
          <t xml:space="preserve">   Proposal submitted</t>
        </is>
      </c>
      <c r="B12" s="29" t="inlineStr">
        <is>
          <t>Milestone</t>
        </is>
      </c>
      <c r="C12" s="30">
        <f>$C$3+ROUND(0.1215*($C$4-$C$3),0)</f>
        <v/>
      </c>
      <c r="D12" s="30">
        <f>$C$3+ROUND(0.1215*($C$4-$C$3),0)</f>
        <v/>
      </c>
      <c r="E12" s="29">
        <f>IF(AND(ISNUMBER(C12),ISNUMBER(D12)),D12-C12+1,"")</f>
        <v/>
      </c>
      <c r="F12" s="29" t="inlineStr">
        <is>
          <t>Not started</t>
        </is>
      </c>
      <c r="G12" s="27">
        <f>IF(AND($B12="Milestone",$D12&gt;=G$7,$D12&lt;=G$7+6),"◆","")</f>
        <v/>
      </c>
      <c r="H12" s="27">
        <f>IF(AND($B12="Milestone",$D12&gt;=H$7,$D12&lt;=H$7+6),"◆","")</f>
        <v/>
      </c>
      <c r="I12" s="27">
        <f>IF(AND($B12="Milestone",$D12&gt;=I$7,$D12&lt;=I$7+6),"◆","")</f>
        <v/>
      </c>
      <c r="J12" s="27">
        <f>IF(AND($B12="Milestone",$D12&gt;=J$7,$D12&lt;=J$7+6),"◆","")</f>
        <v/>
      </c>
      <c r="K12" s="27">
        <f>IF(AND($B12="Milestone",$D12&gt;=K$7,$D12&lt;=K$7+6),"◆","")</f>
        <v/>
      </c>
      <c r="L12" s="27">
        <f>IF(AND($B12="Milestone",$D12&gt;=L$7,$D12&lt;=L$7+6),"◆","")</f>
        <v/>
      </c>
      <c r="M12" s="27">
        <f>IF(AND($B12="Milestone",$D12&gt;=M$7,$D12&lt;=M$7+6),"◆","")</f>
        <v/>
      </c>
      <c r="N12" s="27">
        <f>IF(AND($B12="Milestone",$D12&gt;=N$7,$D12&lt;=N$7+6),"◆","")</f>
        <v/>
      </c>
      <c r="O12" s="27">
        <f>IF(AND($B12="Milestone",$D12&gt;=O$7,$D12&lt;=O$7+6),"◆","")</f>
        <v/>
      </c>
      <c r="P12" s="27">
        <f>IF(AND($B12="Milestone",$D12&gt;=P$7,$D12&lt;=P$7+6),"◆","")</f>
        <v/>
      </c>
      <c r="Q12" s="27">
        <f>IF(AND($B12="Milestone",$D12&gt;=Q$7,$D12&lt;=Q$7+6),"◆","")</f>
        <v/>
      </c>
      <c r="R12" s="27">
        <f>IF(AND($B12="Milestone",$D12&gt;=R$7,$D12&lt;=R$7+6),"◆","")</f>
        <v/>
      </c>
      <c r="S12" s="27">
        <f>IF(AND($B12="Milestone",$D12&gt;=S$7,$D12&lt;=S$7+6),"◆","")</f>
        <v/>
      </c>
      <c r="T12" s="27">
        <f>IF(AND($B12="Milestone",$D12&gt;=T$7,$D12&lt;=T$7+6),"◆","")</f>
        <v/>
      </c>
      <c r="U12" s="27">
        <f>IF(AND($B12="Milestone",$D12&gt;=U$7,$D12&lt;=U$7+6),"◆","")</f>
        <v/>
      </c>
      <c r="V12" s="27">
        <f>IF(AND($B12="Milestone",$D12&gt;=V$7,$D12&lt;=V$7+6),"◆","")</f>
        <v/>
      </c>
      <c r="W12" s="27">
        <f>IF(AND($B12="Milestone",$D12&gt;=W$7,$D12&lt;=W$7+6),"◆","")</f>
        <v/>
      </c>
      <c r="X12" s="27">
        <f>IF(AND($B12="Milestone",$D12&gt;=X$7,$D12&lt;=X$7+6),"◆","")</f>
        <v/>
      </c>
      <c r="Y12" s="27">
        <f>IF(AND($B12="Milestone",$D12&gt;=Y$7,$D12&lt;=Y$7+6),"◆","")</f>
        <v/>
      </c>
      <c r="Z12" s="27">
        <f>IF(AND($B12="Milestone",$D12&gt;=Z$7,$D12&lt;=Z$7+6),"◆","")</f>
        <v/>
      </c>
      <c r="AA12" s="27">
        <f>IF(AND($B12="Milestone",$D12&gt;=AA$7,$D12&lt;=AA$7+6),"◆","")</f>
        <v/>
      </c>
      <c r="AB12" s="27">
        <f>IF(AND($B12="Milestone",$D12&gt;=AB$7,$D12&lt;=AB$7+6),"◆","")</f>
        <v/>
      </c>
      <c r="AC12" s="27">
        <f>IF(AND($B12="Milestone",$D12&gt;=AC$7,$D12&lt;=AC$7+6),"◆","")</f>
        <v/>
      </c>
      <c r="AD12" s="27">
        <f>IF(AND($B12="Milestone",$D12&gt;=AD$7,$D12&lt;=AD$7+6),"◆","")</f>
        <v/>
      </c>
      <c r="AE12" s="27">
        <f>IF(AND($B12="Milestone",$D12&gt;=AE$7,$D12&lt;=AE$7+6),"◆","")</f>
        <v/>
      </c>
      <c r="AF12" s="27">
        <f>IF(AND($B12="Milestone",$D12&gt;=AF$7,$D12&lt;=AF$7+6),"◆","")</f>
        <v/>
      </c>
      <c r="AG12" s="27">
        <f>IF(AND($B12="Milestone",$D12&gt;=AG$7,$D12&lt;=AG$7+6),"◆","")</f>
        <v/>
      </c>
      <c r="AH12" s="27">
        <f>IF(AND($B12="Milestone",$D12&gt;=AH$7,$D12&lt;=AH$7+6),"◆","")</f>
        <v/>
      </c>
      <c r="AI12" s="27">
        <f>IF(AND($B12="Milestone",$D12&gt;=AI$7,$D12&lt;=AI$7+6),"◆","")</f>
        <v/>
      </c>
      <c r="AJ12" s="27">
        <f>IF(AND($B12="Milestone",$D12&gt;=AJ$7,$D12&lt;=AJ$7+6),"◆","")</f>
        <v/>
      </c>
      <c r="AK12" s="27">
        <f>IF(AND($B12="Milestone",$D12&gt;=AK$7,$D12&lt;=AK$7+6),"◆","")</f>
        <v/>
      </c>
      <c r="AL12" s="27">
        <f>IF(AND($B12="Milestone",$D12&gt;=AL$7,$D12&lt;=AL$7+6),"◆","")</f>
        <v/>
      </c>
      <c r="AM12" s="27">
        <f>IF(AND($B12="Milestone",$D12&gt;=AM$7,$D12&lt;=AM$7+6),"◆","")</f>
        <v/>
      </c>
      <c r="AN12" s="27">
        <f>IF(AND($B12="Milestone",$D12&gt;=AN$7,$D12&lt;=AN$7+6),"◆","")</f>
        <v/>
      </c>
      <c r="AO12" s="27">
        <f>IF(AND($B12="Milestone",$D12&gt;=AO$7,$D12&lt;=AO$7+6),"◆","")</f>
        <v/>
      </c>
      <c r="AP12" s="27">
        <f>IF(AND($B12="Milestone",$D12&gt;=AP$7,$D12&lt;=AP$7+6),"◆","")</f>
        <v/>
      </c>
    </row>
    <row r="13">
      <c r="A13" s="24" t="inlineStr">
        <is>
          <t>Ethics approval</t>
        </is>
      </c>
      <c r="B13" s="25" t="inlineStr">
        <is>
          <t>Phase</t>
        </is>
      </c>
      <c r="C13" s="26">
        <f>$C$3+ROUND(0.0888*($C$4-$C$3),0)</f>
        <v/>
      </c>
      <c r="D13" s="26">
        <f>$C$3+ROUND(0.2009*($C$4-$C$3),0)</f>
        <v/>
      </c>
      <c r="E13" s="25">
        <f>IF(AND(ISNUMBER(C13),ISNUMBER(D13)),D13-C13+1,"")</f>
        <v/>
      </c>
      <c r="F13" s="25" t="inlineStr"/>
      <c r="G13" s="27">
        <f>IF(AND($B13="Milestone",$D13&gt;=G$7,$D13&lt;=G$7+6),"◆","")</f>
        <v/>
      </c>
      <c r="H13" s="27">
        <f>IF(AND($B13="Milestone",$D13&gt;=H$7,$D13&lt;=H$7+6),"◆","")</f>
        <v/>
      </c>
      <c r="I13" s="27">
        <f>IF(AND($B13="Milestone",$D13&gt;=I$7,$D13&lt;=I$7+6),"◆","")</f>
        <v/>
      </c>
      <c r="J13" s="27">
        <f>IF(AND($B13="Milestone",$D13&gt;=J$7,$D13&lt;=J$7+6),"◆","")</f>
        <v/>
      </c>
      <c r="K13" s="27">
        <f>IF(AND($B13="Milestone",$D13&gt;=K$7,$D13&lt;=K$7+6),"◆","")</f>
        <v/>
      </c>
      <c r="L13" s="27">
        <f>IF(AND($B13="Milestone",$D13&gt;=L$7,$D13&lt;=L$7+6),"◆","")</f>
        <v/>
      </c>
      <c r="M13" s="27">
        <f>IF(AND($B13="Milestone",$D13&gt;=M$7,$D13&lt;=M$7+6),"◆","")</f>
        <v/>
      </c>
      <c r="N13" s="27">
        <f>IF(AND($B13="Milestone",$D13&gt;=N$7,$D13&lt;=N$7+6),"◆","")</f>
        <v/>
      </c>
      <c r="O13" s="27">
        <f>IF(AND($B13="Milestone",$D13&gt;=O$7,$D13&lt;=O$7+6),"◆","")</f>
        <v/>
      </c>
      <c r="P13" s="27">
        <f>IF(AND($B13="Milestone",$D13&gt;=P$7,$D13&lt;=P$7+6),"◆","")</f>
        <v/>
      </c>
      <c r="Q13" s="27">
        <f>IF(AND($B13="Milestone",$D13&gt;=Q$7,$D13&lt;=Q$7+6),"◆","")</f>
        <v/>
      </c>
      <c r="R13" s="27">
        <f>IF(AND($B13="Milestone",$D13&gt;=R$7,$D13&lt;=R$7+6),"◆","")</f>
        <v/>
      </c>
      <c r="S13" s="27">
        <f>IF(AND($B13="Milestone",$D13&gt;=S$7,$D13&lt;=S$7+6),"◆","")</f>
        <v/>
      </c>
      <c r="T13" s="27">
        <f>IF(AND($B13="Milestone",$D13&gt;=T$7,$D13&lt;=T$7+6),"◆","")</f>
        <v/>
      </c>
      <c r="U13" s="27">
        <f>IF(AND($B13="Milestone",$D13&gt;=U$7,$D13&lt;=U$7+6),"◆","")</f>
        <v/>
      </c>
      <c r="V13" s="27">
        <f>IF(AND($B13="Milestone",$D13&gt;=V$7,$D13&lt;=V$7+6),"◆","")</f>
        <v/>
      </c>
      <c r="W13" s="27">
        <f>IF(AND($B13="Milestone",$D13&gt;=W$7,$D13&lt;=W$7+6),"◆","")</f>
        <v/>
      </c>
      <c r="X13" s="27">
        <f>IF(AND($B13="Milestone",$D13&gt;=X$7,$D13&lt;=X$7+6),"◆","")</f>
        <v/>
      </c>
      <c r="Y13" s="27">
        <f>IF(AND($B13="Milestone",$D13&gt;=Y$7,$D13&lt;=Y$7+6),"◆","")</f>
        <v/>
      </c>
      <c r="Z13" s="27">
        <f>IF(AND($B13="Milestone",$D13&gt;=Z$7,$D13&lt;=Z$7+6),"◆","")</f>
        <v/>
      </c>
      <c r="AA13" s="27">
        <f>IF(AND($B13="Milestone",$D13&gt;=AA$7,$D13&lt;=AA$7+6),"◆","")</f>
        <v/>
      </c>
      <c r="AB13" s="27">
        <f>IF(AND($B13="Milestone",$D13&gt;=AB$7,$D13&lt;=AB$7+6),"◆","")</f>
        <v/>
      </c>
      <c r="AC13" s="27">
        <f>IF(AND($B13="Milestone",$D13&gt;=AC$7,$D13&lt;=AC$7+6),"◆","")</f>
        <v/>
      </c>
      <c r="AD13" s="27">
        <f>IF(AND($B13="Milestone",$D13&gt;=AD$7,$D13&lt;=AD$7+6),"◆","")</f>
        <v/>
      </c>
      <c r="AE13" s="27">
        <f>IF(AND($B13="Milestone",$D13&gt;=AE$7,$D13&lt;=AE$7+6),"◆","")</f>
        <v/>
      </c>
      <c r="AF13" s="27">
        <f>IF(AND($B13="Milestone",$D13&gt;=AF$7,$D13&lt;=AF$7+6),"◆","")</f>
        <v/>
      </c>
      <c r="AG13" s="27">
        <f>IF(AND($B13="Milestone",$D13&gt;=AG$7,$D13&lt;=AG$7+6),"◆","")</f>
        <v/>
      </c>
      <c r="AH13" s="27">
        <f>IF(AND($B13="Milestone",$D13&gt;=AH$7,$D13&lt;=AH$7+6),"◆","")</f>
        <v/>
      </c>
      <c r="AI13" s="27">
        <f>IF(AND($B13="Milestone",$D13&gt;=AI$7,$D13&lt;=AI$7+6),"◆","")</f>
        <v/>
      </c>
      <c r="AJ13" s="27">
        <f>IF(AND($B13="Milestone",$D13&gt;=AJ$7,$D13&lt;=AJ$7+6),"◆","")</f>
        <v/>
      </c>
      <c r="AK13" s="27">
        <f>IF(AND($B13="Milestone",$D13&gt;=AK$7,$D13&lt;=AK$7+6),"◆","")</f>
        <v/>
      </c>
      <c r="AL13" s="27">
        <f>IF(AND($B13="Milestone",$D13&gt;=AL$7,$D13&lt;=AL$7+6),"◆","")</f>
        <v/>
      </c>
      <c r="AM13" s="27">
        <f>IF(AND($B13="Milestone",$D13&gt;=AM$7,$D13&lt;=AM$7+6),"◆","")</f>
        <v/>
      </c>
      <c r="AN13" s="27">
        <f>IF(AND($B13="Milestone",$D13&gt;=AN$7,$D13&lt;=AN$7+6),"◆","")</f>
        <v/>
      </c>
      <c r="AO13" s="27">
        <f>IF(AND($B13="Milestone",$D13&gt;=AO$7,$D13&lt;=AO$7+6),"◆","")</f>
        <v/>
      </c>
      <c r="AP13" s="27">
        <f>IF(AND($B13="Milestone",$D13&gt;=AP$7,$D13&lt;=AP$7+6),"◆","")</f>
        <v/>
      </c>
    </row>
    <row r="14">
      <c r="A14" s="28" t="inlineStr">
        <is>
          <t xml:space="preserve">   Check what ethics approval you need</t>
        </is>
      </c>
      <c r="B14" s="29" t="inlineStr">
        <is>
          <t>Task</t>
        </is>
      </c>
      <c r="C14" s="30">
        <f>$C$3+ROUND(0.0888*($C$4-$C$3),0)</f>
        <v/>
      </c>
      <c r="D14" s="30">
        <f>$C$3+ROUND(0.0981*($C$4-$C$3),0)</f>
        <v/>
      </c>
      <c r="E14" s="29">
        <f>IF(AND(ISNUMBER(C14),ISNUMBER(D14)),D14-C14+1,"")</f>
        <v/>
      </c>
      <c r="F14" s="29" t="inlineStr">
        <is>
          <t>Not started</t>
        </is>
      </c>
      <c r="G14" s="27">
        <f>IF(AND($B14="Milestone",$D14&gt;=G$7,$D14&lt;=G$7+6),"◆","")</f>
        <v/>
      </c>
      <c r="H14" s="27">
        <f>IF(AND($B14="Milestone",$D14&gt;=H$7,$D14&lt;=H$7+6),"◆","")</f>
        <v/>
      </c>
      <c r="I14" s="27">
        <f>IF(AND($B14="Milestone",$D14&gt;=I$7,$D14&lt;=I$7+6),"◆","")</f>
        <v/>
      </c>
      <c r="J14" s="27">
        <f>IF(AND($B14="Milestone",$D14&gt;=J$7,$D14&lt;=J$7+6),"◆","")</f>
        <v/>
      </c>
      <c r="K14" s="27">
        <f>IF(AND($B14="Milestone",$D14&gt;=K$7,$D14&lt;=K$7+6),"◆","")</f>
        <v/>
      </c>
      <c r="L14" s="27">
        <f>IF(AND($B14="Milestone",$D14&gt;=L$7,$D14&lt;=L$7+6),"◆","")</f>
        <v/>
      </c>
      <c r="M14" s="27">
        <f>IF(AND($B14="Milestone",$D14&gt;=M$7,$D14&lt;=M$7+6),"◆","")</f>
        <v/>
      </c>
      <c r="N14" s="27">
        <f>IF(AND($B14="Milestone",$D14&gt;=N$7,$D14&lt;=N$7+6),"◆","")</f>
        <v/>
      </c>
      <c r="O14" s="27">
        <f>IF(AND($B14="Milestone",$D14&gt;=O$7,$D14&lt;=O$7+6),"◆","")</f>
        <v/>
      </c>
      <c r="P14" s="27">
        <f>IF(AND($B14="Milestone",$D14&gt;=P$7,$D14&lt;=P$7+6),"◆","")</f>
        <v/>
      </c>
      <c r="Q14" s="27">
        <f>IF(AND($B14="Milestone",$D14&gt;=Q$7,$D14&lt;=Q$7+6),"◆","")</f>
        <v/>
      </c>
      <c r="R14" s="27">
        <f>IF(AND($B14="Milestone",$D14&gt;=R$7,$D14&lt;=R$7+6),"◆","")</f>
        <v/>
      </c>
      <c r="S14" s="27">
        <f>IF(AND($B14="Milestone",$D14&gt;=S$7,$D14&lt;=S$7+6),"◆","")</f>
        <v/>
      </c>
      <c r="T14" s="27">
        <f>IF(AND($B14="Milestone",$D14&gt;=T$7,$D14&lt;=T$7+6),"◆","")</f>
        <v/>
      </c>
      <c r="U14" s="27">
        <f>IF(AND($B14="Milestone",$D14&gt;=U$7,$D14&lt;=U$7+6),"◆","")</f>
        <v/>
      </c>
      <c r="V14" s="27">
        <f>IF(AND($B14="Milestone",$D14&gt;=V$7,$D14&lt;=V$7+6),"◆","")</f>
        <v/>
      </c>
      <c r="W14" s="27">
        <f>IF(AND($B14="Milestone",$D14&gt;=W$7,$D14&lt;=W$7+6),"◆","")</f>
        <v/>
      </c>
      <c r="X14" s="27">
        <f>IF(AND($B14="Milestone",$D14&gt;=X$7,$D14&lt;=X$7+6),"◆","")</f>
        <v/>
      </c>
      <c r="Y14" s="27">
        <f>IF(AND($B14="Milestone",$D14&gt;=Y$7,$D14&lt;=Y$7+6),"◆","")</f>
        <v/>
      </c>
      <c r="Z14" s="27">
        <f>IF(AND($B14="Milestone",$D14&gt;=Z$7,$D14&lt;=Z$7+6),"◆","")</f>
        <v/>
      </c>
      <c r="AA14" s="27">
        <f>IF(AND($B14="Milestone",$D14&gt;=AA$7,$D14&lt;=AA$7+6),"◆","")</f>
        <v/>
      </c>
      <c r="AB14" s="27">
        <f>IF(AND($B14="Milestone",$D14&gt;=AB$7,$D14&lt;=AB$7+6),"◆","")</f>
        <v/>
      </c>
      <c r="AC14" s="27">
        <f>IF(AND($B14="Milestone",$D14&gt;=AC$7,$D14&lt;=AC$7+6),"◆","")</f>
        <v/>
      </c>
      <c r="AD14" s="27">
        <f>IF(AND($B14="Milestone",$D14&gt;=AD$7,$D14&lt;=AD$7+6),"◆","")</f>
        <v/>
      </c>
      <c r="AE14" s="27">
        <f>IF(AND($B14="Milestone",$D14&gt;=AE$7,$D14&lt;=AE$7+6),"◆","")</f>
        <v/>
      </c>
      <c r="AF14" s="27">
        <f>IF(AND($B14="Milestone",$D14&gt;=AF$7,$D14&lt;=AF$7+6),"◆","")</f>
        <v/>
      </c>
      <c r="AG14" s="27">
        <f>IF(AND($B14="Milestone",$D14&gt;=AG$7,$D14&lt;=AG$7+6),"◆","")</f>
        <v/>
      </c>
      <c r="AH14" s="27">
        <f>IF(AND($B14="Milestone",$D14&gt;=AH$7,$D14&lt;=AH$7+6),"◆","")</f>
        <v/>
      </c>
      <c r="AI14" s="27">
        <f>IF(AND($B14="Milestone",$D14&gt;=AI$7,$D14&lt;=AI$7+6),"◆","")</f>
        <v/>
      </c>
      <c r="AJ14" s="27">
        <f>IF(AND($B14="Milestone",$D14&gt;=AJ$7,$D14&lt;=AJ$7+6),"◆","")</f>
        <v/>
      </c>
      <c r="AK14" s="27">
        <f>IF(AND($B14="Milestone",$D14&gt;=AK$7,$D14&lt;=AK$7+6),"◆","")</f>
        <v/>
      </c>
      <c r="AL14" s="27">
        <f>IF(AND($B14="Milestone",$D14&gt;=AL$7,$D14&lt;=AL$7+6),"◆","")</f>
        <v/>
      </c>
      <c r="AM14" s="27">
        <f>IF(AND($B14="Milestone",$D14&gt;=AM$7,$D14&lt;=AM$7+6),"◆","")</f>
        <v/>
      </c>
      <c r="AN14" s="27">
        <f>IF(AND($B14="Milestone",$D14&gt;=AN$7,$D14&lt;=AN$7+6),"◆","")</f>
        <v/>
      </c>
      <c r="AO14" s="27">
        <f>IF(AND($B14="Milestone",$D14&gt;=AO$7,$D14&lt;=AO$7+6),"◆","")</f>
        <v/>
      </c>
      <c r="AP14" s="27">
        <f>IF(AND($B14="Milestone",$D14&gt;=AP$7,$D14&lt;=AP$7+6),"◆","")</f>
        <v/>
      </c>
    </row>
    <row r="15">
      <c r="A15" s="28" t="inlineStr">
        <is>
          <t xml:space="preserve">   Prepare the ethics application</t>
        </is>
      </c>
      <c r="B15" s="29" t="inlineStr">
        <is>
          <t>Task</t>
        </is>
      </c>
      <c r="C15" s="30">
        <f>$C$3+ROUND(0.0981*($C$4-$C$3),0)</f>
        <v/>
      </c>
      <c r="D15" s="30">
        <f>$C$3+ROUND(0.1542*($C$4-$C$3),0)</f>
        <v/>
      </c>
      <c r="E15" s="29">
        <f>IF(AND(ISNUMBER(C15),ISNUMBER(D15)),D15-C15+1,"")</f>
        <v/>
      </c>
      <c r="F15" s="29" t="inlineStr">
        <is>
          <t>Not started</t>
        </is>
      </c>
      <c r="G15" s="27">
        <f>IF(AND($B15="Milestone",$D15&gt;=G$7,$D15&lt;=G$7+6),"◆","")</f>
        <v/>
      </c>
      <c r="H15" s="27">
        <f>IF(AND($B15="Milestone",$D15&gt;=H$7,$D15&lt;=H$7+6),"◆","")</f>
        <v/>
      </c>
      <c r="I15" s="27">
        <f>IF(AND($B15="Milestone",$D15&gt;=I$7,$D15&lt;=I$7+6),"◆","")</f>
        <v/>
      </c>
      <c r="J15" s="27">
        <f>IF(AND($B15="Milestone",$D15&gt;=J$7,$D15&lt;=J$7+6),"◆","")</f>
        <v/>
      </c>
      <c r="K15" s="27">
        <f>IF(AND($B15="Milestone",$D15&gt;=K$7,$D15&lt;=K$7+6),"◆","")</f>
        <v/>
      </c>
      <c r="L15" s="27">
        <f>IF(AND($B15="Milestone",$D15&gt;=L$7,$D15&lt;=L$7+6),"◆","")</f>
        <v/>
      </c>
      <c r="M15" s="27">
        <f>IF(AND($B15="Milestone",$D15&gt;=M$7,$D15&lt;=M$7+6),"◆","")</f>
        <v/>
      </c>
      <c r="N15" s="27">
        <f>IF(AND($B15="Milestone",$D15&gt;=N$7,$D15&lt;=N$7+6),"◆","")</f>
        <v/>
      </c>
      <c r="O15" s="27">
        <f>IF(AND($B15="Milestone",$D15&gt;=O$7,$D15&lt;=O$7+6),"◆","")</f>
        <v/>
      </c>
      <c r="P15" s="27">
        <f>IF(AND($B15="Milestone",$D15&gt;=P$7,$D15&lt;=P$7+6),"◆","")</f>
        <v/>
      </c>
      <c r="Q15" s="27">
        <f>IF(AND($B15="Milestone",$D15&gt;=Q$7,$D15&lt;=Q$7+6),"◆","")</f>
        <v/>
      </c>
      <c r="R15" s="27">
        <f>IF(AND($B15="Milestone",$D15&gt;=R$7,$D15&lt;=R$7+6),"◆","")</f>
        <v/>
      </c>
      <c r="S15" s="27">
        <f>IF(AND($B15="Milestone",$D15&gt;=S$7,$D15&lt;=S$7+6),"◆","")</f>
        <v/>
      </c>
      <c r="T15" s="27">
        <f>IF(AND($B15="Milestone",$D15&gt;=T$7,$D15&lt;=T$7+6),"◆","")</f>
        <v/>
      </c>
      <c r="U15" s="27">
        <f>IF(AND($B15="Milestone",$D15&gt;=U$7,$D15&lt;=U$7+6),"◆","")</f>
        <v/>
      </c>
      <c r="V15" s="27">
        <f>IF(AND($B15="Milestone",$D15&gt;=V$7,$D15&lt;=V$7+6),"◆","")</f>
        <v/>
      </c>
      <c r="W15" s="27">
        <f>IF(AND($B15="Milestone",$D15&gt;=W$7,$D15&lt;=W$7+6),"◆","")</f>
        <v/>
      </c>
      <c r="X15" s="27">
        <f>IF(AND($B15="Milestone",$D15&gt;=X$7,$D15&lt;=X$7+6),"◆","")</f>
        <v/>
      </c>
      <c r="Y15" s="27">
        <f>IF(AND($B15="Milestone",$D15&gt;=Y$7,$D15&lt;=Y$7+6),"◆","")</f>
        <v/>
      </c>
      <c r="Z15" s="27">
        <f>IF(AND($B15="Milestone",$D15&gt;=Z$7,$D15&lt;=Z$7+6),"◆","")</f>
        <v/>
      </c>
      <c r="AA15" s="27">
        <f>IF(AND($B15="Milestone",$D15&gt;=AA$7,$D15&lt;=AA$7+6),"◆","")</f>
        <v/>
      </c>
      <c r="AB15" s="27">
        <f>IF(AND($B15="Milestone",$D15&gt;=AB$7,$D15&lt;=AB$7+6),"◆","")</f>
        <v/>
      </c>
      <c r="AC15" s="27">
        <f>IF(AND($B15="Milestone",$D15&gt;=AC$7,$D15&lt;=AC$7+6),"◆","")</f>
        <v/>
      </c>
      <c r="AD15" s="27">
        <f>IF(AND($B15="Milestone",$D15&gt;=AD$7,$D15&lt;=AD$7+6),"◆","")</f>
        <v/>
      </c>
      <c r="AE15" s="27">
        <f>IF(AND($B15="Milestone",$D15&gt;=AE$7,$D15&lt;=AE$7+6),"◆","")</f>
        <v/>
      </c>
      <c r="AF15" s="27">
        <f>IF(AND($B15="Milestone",$D15&gt;=AF$7,$D15&lt;=AF$7+6),"◆","")</f>
        <v/>
      </c>
      <c r="AG15" s="27">
        <f>IF(AND($B15="Milestone",$D15&gt;=AG$7,$D15&lt;=AG$7+6),"◆","")</f>
        <v/>
      </c>
      <c r="AH15" s="27">
        <f>IF(AND($B15="Milestone",$D15&gt;=AH$7,$D15&lt;=AH$7+6),"◆","")</f>
        <v/>
      </c>
      <c r="AI15" s="27">
        <f>IF(AND($B15="Milestone",$D15&gt;=AI$7,$D15&lt;=AI$7+6),"◆","")</f>
        <v/>
      </c>
      <c r="AJ15" s="27">
        <f>IF(AND($B15="Milestone",$D15&gt;=AJ$7,$D15&lt;=AJ$7+6),"◆","")</f>
        <v/>
      </c>
      <c r="AK15" s="27">
        <f>IF(AND($B15="Milestone",$D15&gt;=AK$7,$D15&lt;=AK$7+6),"◆","")</f>
        <v/>
      </c>
      <c r="AL15" s="27">
        <f>IF(AND($B15="Milestone",$D15&gt;=AL$7,$D15&lt;=AL$7+6),"◆","")</f>
        <v/>
      </c>
      <c r="AM15" s="27">
        <f>IF(AND($B15="Milestone",$D15&gt;=AM$7,$D15&lt;=AM$7+6),"◆","")</f>
        <v/>
      </c>
      <c r="AN15" s="27">
        <f>IF(AND($B15="Milestone",$D15&gt;=AN$7,$D15&lt;=AN$7+6),"◆","")</f>
        <v/>
      </c>
      <c r="AO15" s="27">
        <f>IF(AND($B15="Milestone",$D15&gt;=AO$7,$D15&lt;=AO$7+6),"◆","")</f>
        <v/>
      </c>
      <c r="AP15" s="27">
        <f>IF(AND($B15="Milestone",$D15&gt;=AP$7,$D15&lt;=AP$7+6),"◆","")</f>
        <v/>
      </c>
    </row>
    <row r="16">
      <c r="A16" s="28" t="inlineStr">
        <is>
          <t xml:space="preserve">   Ethics approved</t>
        </is>
      </c>
      <c r="B16" s="29" t="inlineStr">
        <is>
          <t>Milestone</t>
        </is>
      </c>
      <c r="C16" s="30">
        <f>$C$3+ROUND(0.2009*($C$4-$C$3),0)</f>
        <v/>
      </c>
      <c r="D16" s="30">
        <f>$C$3+ROUND(0.2009*($C$4-$C$3),0)</f>
        <v/>
      </c>
      <c r="E16" s="29">
        <f>IF(AND(ISNUMBER(C16),ISNUMBER(D16)),D16-C16+1,"")</f>
        <v/>
      </c>
      <c r="F16" s="29" t="inlineStr">
        <is>
          <t>Not started</t>
        </is>
      </c>
      <c r="G16" s="27">
        <f>IF(AND($B16="Milestone",$D16&gt;=G$7,$D16&lt;=G$7+6),"◆","")</f>
        <v/>
      </c>
      <c r="H16" s="27">
        <f>IF(AND($B16="Milestone",$D16&gt;=H$7,$D16&lt;=H$7+6),"◆","")</f>
        <v/>
      </c>
      <c r="I16" s="27">
        <f>IF(AND($B16="Milestone",$D16&gt;=I$7,$D16&lt;=I$7+6),"◆","")</f>
        <v/>
      </c>
      <c r="J16" s="27">
        <f>IF(AND($B16="Milestone",$D16&gt;=J$7,$D16&lt;=J$7+6),"◆","")</f>
        <v/>
      </c>
      <c r="K16" s="27">
        <f>IF(AND($B16="Milestone",$D16&gt;=K$7,$D16&lt;=K$7+6),"◆","")</f>
        <v/>
      </c>
      <c r="L16" s="27">
        <f>IF(AND($B16="Milestone",$D16&gt;=L$7,$D16&lt;=L$7+6),"◆","")</f>
        <v/>
      </c>
      <c r="M16" s="27">
        <f>IF(AND($B16="Milestone",$D16&gt;=M$7,$D16&lt;=M$7+6),"◆","")</f>
        <v/>
      </c>
      <c r="N16" s="27">
        <f>IF(AND($B16="Milestone",$D16&gt;=N$7,$D16&lt;=N$7+6),"◆","")</f>
        <v/>
      </c>
      <c r="O16" s="27">
        <f>IF(AND($B16="Milestone",$D16&gt;=O$7,$D16&lt;=O$7+6),"◆","")</f>
        <v/>
      </c>
      <c r="P16" s="27">
        <f>IF(AND($B16="Milestone",$D16&gt;=P$7,$D16&lt;=P$7+6),"◆","")</f>
        <v/>
      </c>
      <c r="Q16" s="27">
        <f>IF(AND($B16="Milestone",$D16&gt;=Q$7,$D16&lt;=Q$7+6),"◆","")</f>
        <v/>
      </c>
      <c r="R16" s="27">
        <f>IF(AND($B16="Milestone",$D16&gt;=R$7,$D16&lt;=R$7+6),"◆","")</f>
        <v/>
      </c>
      <c r="S16" s="27">
        <f>IF(AND($B16="Milestone",$D16&gt;=S$7,$D16&lt;=S$7+6),"◆","")</f>
        <v/>
      </c>
      <c r="T16" s="27">
        <f>IF(AND($B16="Milestone",$D16&gt;=T$7,$D16&lt;=T$7+6),"◆","")</f>
        <v/>
      </c>
      <c r="U16" s="27">
        <f>IF(AND($B16="Milestone",$D16&gt;=U$7,$D16&lt;=U$7+6),"◆","")</f>
        <v/>
      </c>
      <c r="V16" s="27">
        <f>IF(AND($B16="Milestone",$D16&gt;=V$7,$D16&lt;=V$7+6),"◆","")</f>
        <v/>
      </c>
      <c r="W16" s="27">
        <f>IF(AND($B16="Milestone",$D16&gt;=W$7,$D16&lt;=W$7+6),"◆","")</f>
        <v/>
      </c>
      <c r="X16" s="27">
        <f>IF(AND($B16="Milestone",$D16&gt;=X$7,$D16&lt;=X$7+6),"◆","")</f>
        <v/>
      </c>
      <c r="Y16" s="27">
        <f>IF(AND($B16="Milestone",$D16&gt;=Y$7,$D16&lt;=Y$7+6),"◆","")</f>
        <v/>
      </c>
      <c r="Z16" s="27">
        <f>IF(AND($B16="Milestone",$D16&gt;=Z$7,$D16&lt;=Z$7+6),"◆","")</f>
        <v/>
      </c>
      <c r="AA16" s="27">
        <f>IF(AND($B16="Milestone",$D16&gt;=AA$7,$D16&lt;=AA$7+6),"◆","")</f>
        <v/>
      </c>
      <c r="AB16" s="27">
        <f>IF(AND($B16="Milestone",$D16&gt;=AB$7,$D16&lt;=AB$7+6),"◆","")</f>
        <v/>
      </c>
      <c r="AC16" s="27">
        <f>IF(AND($B16="Milestone",$D16&gt;=AC$7,$D16&lt;=AC$7+6),"◆","")</f>
        <v/>
      </c>
      <c r="AD16" s="27">
        <f>IF(AND($B16="Milestone",$D16&gt;=AD$7,$D16&lt;=AD$7+6),"◆","")</f>
        <v/>
      </c>
      <c r="AE16" s="27">
        <f>IF(AND($B16="Milestone",$D16&gt;=AE$7,$D16&lt;=AE$7+6),"◆","")</f>
        <v/>
      </c>
      <c r="AF16" s="27">
        <f>IF(AND($B16="Milestone",$D16&gt;=AF$7,$D16&lt;=AF$7+6),"◆","")</f>
        <v/>
      </c>
      <c r="AG16" s="27">
        <f>IF(AND($B16="Milestone",$D16&gt;=AG$7,$D16&lt;=AG$7+6),"◆","")</f>
        <v/>
      </c>
      <c r="AH16" s="27">
        <f>IF(AND($B16="Milestone",$D16&gt;=AH$7,$D16&lt;=AH$7+6),"◆","")</f>
        <v/>
      </c>
      <c r="AI16" s="27">
        <f>IF(AND($B16="Milestone",$D16&gt;=AI$7,$D16&lt;=AI$7+6),"◆","")</f>
        <v/>
      </c>
      <c r="AJ16" s="27">
        <f>IF(AND($B16="Milestone",$D16&gt;=AJ$7,$D16&lt;=AJ$7+6),"◆","")</f>
        <v/>
      </c>
      <c r="AK16" s="27">
        <f>IF(AND($B16="Milestone",$D16&gt;=AK$7,$D16&lt;=AK$7+6),"◆","")</f>
        <v/>
      </c>
      <c r="AL16" s="27">
        <f>IF(AND($B16="Milestone",$D16&gt;=AL$7,$D16&lt;=AL$7+6),"◆","")</f>
        <v/>
      </c>
      <c r="AM16" s="27">
        <f>IF(AND($B16="Milestone",$D16&gt;=AM$7,$D16&lt;=AM$7+6),"◆","")</f>
        <v/>
      </c>
      <c r="AN16" s="27">
        <f>IF(AND($B16="Milestone",$D16&gt;=AN$7,$D16&lt;=AN$7+6),"◆","")</f>
        <v/>
      </c>
      <c r="AO16" s="27">
        <f>IF(AND($B16="Milestone",$D16&gt;=AO$7,$D16&lt;=AO$7+6),"◆","")</f>
        <v/>
      </c>
      <c r="AP16" s="27">
        <f>IF(AND($B16="Milestone",$D16&gt;=AP$7,$D16&lt;=AP$7+6),"◆","")</f>
        <v/>
      </c>
    </row>
    <row r="17">
      <c r="A17" s="24" t="inlineStr">
        <is>
          <t>Literature review</t>
        </is>
      </c>
      <c r="B17" s="25" t="inlineStr">
        <is>
          <t>Phase</t>
        </is>
      </c>
      <c r="C17" s="26">
        <f>$C$3+ROUND(0.0514*($C$4-$C$3),0)</f>
        <v/>
      </c>
      <c r="D17" s="26">
        <f>$C$3+ROUND(0.3505*($C$4-$C$3),0)</f>
        <v/>
      </c>
      <c r="E17" s="25">
        <f>IF(AND(ISNUMBER(C17),ISNUMBER(D17)),D17-C17+1,"")</f>
        <v/>
      </c>
      <c r="F17" s="25" t="inlineStr"/>
      <c r="G17" s="27">
        <f>IF(AND($B17="Milestone",$D17&gt;=G$7,$D17&lt;=G$7+6),"◆","")</f>
        <v/>
      </c>
      <c r="H17" s="27">
        <f>IF(AND($B17="Milestone",$D17&gt;=H$7,$D17&lt;=H$7+6),"◆","")</f>
        <v/>
      </c>
      <c r="I17" s="27">
        <f>IF(AND($B17="Milestone",$D17&gt;=I$7,$D17&lt;=I$7+6),"◆","")</f>
        <v/>
      </c>
      <c r="J17" s="27">
        <f>IF(AND($B17="Milestone",$D17&gt;=J$7,$D17&lt;=J$7+6),"◆","")</f>
        <v/>
      </c>
      <c r="K17" s="27">
        <f>IF(AND($B17="Milestone",$D17&gt;=K$7,$D17&lt;=K$7+6),"◆","")</f>
        <v/>
      </c>
      <c r="L17" s="27">
        <f>IF(AND($B17="Milestone",$D17&gt;=L$7,$D17&lt;=L$7+6),"◆","")</f>
        <v/>
      </c>
      <c r="M17" s="27">
        <f>IF(AND($B17="Milestone",$D17&gt;=M$7,$D17&lt;=M$7+6),"◆","")</f>
        <v/>
      </c>
      <c r="N17" s="27">
        <f>IF(AND($B17="Milestone",$D17&gt;=N$7,$D17&lt;=N$7+6),"◆","")</f>
        <v/>
      </c>
      <c r="O17" s="27">
        <f>IF(AND($B17="Milestone",$D17&gt;=O$7,$D17&lt;=O$7+6),"◆","")</f>
        <v/>
      </c>
      <c r="P17" s="27">
        <f>IF(AND($B17="Milestone",$D17&gt;=P$7,$D17&lt;=P$7+6),"◆","")</f>
        <v/>
      </c>
      <c r="Q17" s="27">
        <f>IF(AND($B17="Milestone",$D17&gt;=Q$7,$D17&lt;=Q$7+6),"◆","")</f>
        <v/>
      </c>
      <c r="R17" s="27">
        <f>IF(AND($B17="Milestone",$D17&gt;=R$7,$D17&lt;=R$7+6),"◆","")</f>
        <v/>
      </c>
      <c r="S17" s="27">
        <f>IF(AND($B17="Milestone",$D17&gt;=S$7,$D17&lt;=S$7+6),"◆","")</f>
        <v/>
      </c>
      <c r="T17" s="27">
        <f>IF(AND($B17="Milestone",$D17&gt;=T$7,$D17&lt;=T$7+6),"◆","")</f>
        <v/>
      </c>
      <c r="U17" s="27">
        <f>IF(AND($B17="Milestone",$D17&gt;=U$7,$D17&lt;=U$7+6),"◆","")</f>
        <v/>
      </c>
      <c r="V17" s="27">
        <f>IF(AND($B17="Milestone",$D17&gt;=V$7,$D17&lt;=V$7+6),"◆","")</f>
        <v/>
      </c>
      <c r="W17" s="27">
        <f>IF(AND($B17="Milestone",$D17&gt;=W$7,$D17&lt;=W$7+6),"◆","")</f>
        <v/>
      </c>
      <c r="X17" s="27">
        <f>IF(AND($B17="Milestone",$D17&gt;=X$7,$D17&lt;=X$7+6),"◆","")</f>
        <v/>
      </c>
      <c r="Y17" s="27">
        <f>IF(AND($B17="Milestone",$D17&gt;=Y$7,$D17&lt;=Y$7+6),"◆","")</f>
        <v/>
      </c>
      <c r="Z17" s="27">
        <f>IF(AND($B17="Milestone",$D17&gt;=Z$7,$D17&lt;=Z$7+6),"◆","")</f>
        <v/>
      </c>
      <c r="AA17" s="27">
        <f>IF(AND($B17="Milestone",$D17&gt;=AA$7,$D17&lt;=AA$7+6),"◆","")</f>
        <v/>
      </c>
      <c r="AB17" s="27">
        <f>IF(AND($B17="Milestone",$D17&gt;=AB$7,$D17&lt;=AB$7+6),"◆","")</f>
        <v/>
      </c>
      <c r="AC17" s="27">
        <f>IF(AND($B17="Milestone",$D17&gt;=AC$7,$D17&lt;=AC$7+6),"◆","")</f>
        <v/>
      </c>
      <c r="AD17" s="27">
        <f>IF(AND($B17="Milestone",$D17&gt;=AD$7,$D17&lt;=AD$7+6),"◆","")</f>
        <v/>
      </c>
      <c r="AE17" s="27">
        <f>IF(AND($B17="Milestone",$D17&gt;=AE$7,$D17&lt;=AE$7+6),"◆","")</f>
        <v/>
      </c>
      <c r="AF17" s="27">
        <f>IF(AND($B17="Milestone",$D17&gt;=AF$7,$D17&lt;=AF$7+6),"◆","")</f>
        <v/>
      </c>
      <c r="AG17" s="27">
        <f>IF(AND($B17="Milestone",$D17&gt;=AG$7,$D17&lt;=AG$7+6),"◆","")</f>
        <v/>
      </c>
      <c r="AH17" s="27">
        <f>IF(AND($B17="Milestone",$D17&gt;=AH$7,$D17&lt;=AH$7+6),"◆","")</f>
        <v/>
      </c>
      <c r="AI17" s="27">
        <f>IF(AND($B17="Milestone",$D17&gt;=AI$7,$D17&lt;=AI$7+6),"◆","")</f>
        <v/>
      </c>
      <c r="AJ17" s="27">
        <f>IF(AND($B17="Milestone",$D17&gt;=AJ$7,$D17&lt;=AJ$7+6),"◆","")</f>
        <v/>
      </c>
      <c r="AK17" s="27">
        <f>IF(AND($B17="Milestone",$D17&gt;=AK$7,$D17&lt;=AK$7+6),"◆","")</f>
        <v/>
      </c>
      <c r="AL17" s="27">
        <f>IF(AND($B17="Milestone",$D17&gt;=AL$7,$D17&lt;=AL$7+6),"◆","")</f>
        <v/>
      </c>
      <c r="AM17" s="27">
        <f>IF(AND($B17="Milestone",$D17&gt;=AM$7,$D17&lt;=AM$7+6),"◆","")</f>
        <v/>
      </c>
      <c r="AN17" s="27">
        <f>IF(AND($B17="Milestone",$D17&gt;=AN$7,$D17&lt;=AN$7+6),"◆","")</f>
        <v/>
      </c>
      <c r="AO17" s="27">
        <f>IF(AND($B17="Milestone",$D17&gt;=AO$7,$D17&lt;=AO$7+6),"◆","")</f>
        <v/>
      </c>
      <c r="AP17" s="27">
        <f>IF(AND($B17="Milestone",$D17&gt;=AP$7,$D17&lt;=AP$7+6),"◆","")</f>
        <v/>
      </c>
    </row>
    <row r="18">
      <c r="A18" s="28" t="inlineStr">
        <is>
          <t xml:space="preserve">   Set up your reading list</t>
        </is>
      </c>
      <c r="B18" s="29" t="inlineStr">
        <is>
          <t>Task</t>
        </is>
      </c>
      <c r="C18" s="30">
        <f>$C$3+ROUND(0.0514*($C$4-$C$3),0)</f>
        <v/>
      </c>
      <c r="D18" s="30">
        <f>$C$3+ROUND(0.0654*($C$4-$C$3),0)</f>
        <v/>
      </c>
      <c r="E18" s="29">
        <f>IF(AND(ISNUMBER(C18),ISNUMBER(D18)),D18-C18+1,"")</f>
        <v/>
      </c>
      <c r="F18" s="29" t="inlineStr">
        <is>
          <t>Not started</t>
        </is>
      </c>
      <c r="G18" s="27">
        <f>IF(AND($B18="Milestone",$D18&gt;=G$7,$D18&lt;=G$7+6),"◆","")</f>
        <v/>
      </c>
      <c r="H18" s="27">
        <f>IF(AND($B18="Milestone",$D18&gt;=H$7,$D18&lt;=H$7+6),"◆","")</f>
        <v/>
      </c>
      <c r="I18" s="27">
        <f>IF(AND($B18="Milestone",$D18&gt;=I$7,$D18&lt;=I$7+6),"◆","")</f>
        <v/>
      </c>
      <c r="J18" s="27">
        <f>IF(AND($B18="Milestone",$D18&gt;=J$7,$D18&lt;=J$7+6),"◆","")</f>
        <v/>
      </c>
      <c r="K18" s="27">
        <f>IF(AND($B18="Milestone",$D18&gt;=K$7,$D18&lt;=K$7+6),"◆","")</f>
        <v/>
      </c>
      <c r="L18" s="27">
        <f>IF(AND($B18="Milestone",$D18&gt;=L$7,$D18&lt;=L$7+6),"◆","")</f>
        <v/>
      </c>
      <c r="M18" s="27">
        <f>IF(AND($B18="Milestone",$D18&gt;=M$7,$D18&lt;=M$7+6),"◆","")</f>
        <v/>
      </c>
      <c r="N18" s="27">
        <f>IF(AND($B18="Milestone",$D18&gt;=N$7,$D18&lt;=N$7+6),"◆","")</f>
        <v/>
      </c>
      <c r="O18" s="27">
        <f>IF(AND($B18="Milestone",$D18&gt;=O$7,$D18&lt;=O$7+6),"◆","")</f>
        <v/>
      </c>
      <c r="P18" s="27">
        <f>IF(AND($B18="Milestone",$D18&gt;=P$7,$D18&lt;=P$7+6),"◆","")</f>
        <v/>
      </c>
      <c r="Q18" s="27">
        <f>IF(AND($B18="Milestone",$D18&gt;=Q$7,$D18&lt;=Q$7+6),"◆","")</f>
        <v/>
      </c>
      <c r="R18" s="27">
        <f>IF(AND($B18="Milestone",$D18&gt;=R$7,$D18&lt;=R$7+6),"◆","")</f>
        <v/>
      </c>
      <c r="S18" s="27">
        <f>IF(AND($B18="Milestone",$D18&gt;=S$7,$D18&lt;=S$7+6),"◆","")</f>
        <v/>
      </c>
      <c r="T18" s="27">
        <f>IF(AND($B18="Milestone",$D18&gt;=T$7,$D18&lt;=T$7+6),"◆","")</f>
        <v/>
      </c>
      <c r="U18" s="27">
        <f>IF(AND($B18="Milestone",$D18&gt;=U$7,$D18&lt;=U$7+6),"◆","")</f>
        <v/>
      </c>
      <c r="V18" s="27">
        <f>IF(AND($B18="Milestone",$D18&gt;=V$7,$D18&lt;=V$7+6),"◆","")</f>
        <v/>
      </c>
      <c r="W18" s="27">
        <f>IF(AND($B18="Milestone",$D18&gt;=W$7,$D18&lt;=W$7+6),"◆","")</f>
        <v/>
      </c>
      <c r="X18" s="27">
        <f>IF(AND($B18="Milestone",$D18&gt;=X$7,$D18&lt;=X$7+6),"◆","")</f>
        <v/>
      </c>
      <c r="Y18" s="27">
        <f>IF(AND($B18="Milestone",$D18&gt;=Y$7,$D18&lt;=Y$7+6),"◆","")</f>
        <v/>
      </c>
      <c r="Z18" s="27">
        <f>IF(AND($B18="Milestone",$D18&gt;=Z$7,$D18&lt;=Z$7+6),"◆","")</f>
        <v/>
      </c>
      <c r="AA18" s="27">
        <f>IF(AND($B18="Milestone",$D18&gt;=AA$7,$D18&lt;=AA$7+6),"◆","")</f>
        <v/>
      </c>
      <c r="AB18" s="27">
        <f>IF(AND($B18="Milestone",$D18&gt;=AB$7,$D18&lt;=AB$7+6),"◆","")</f>
        <v/>
      </c>
      <c r="AC18" s="27">
        <f>IF(AND($B18="Milestone",$D18&gt;=AC$7,$D18&lt;=AC$7+6),"◆","")</f>
        <v/>
      </c>
      <c r="AD18" s="27">
        <f>IF(AND($B18="Milestone",$D18&gt;=AD$7,$D18&lt;=AD$7+6),"◆","")</f>
        <v/>
      </c>
      <c r="AE18" s="27">
        <f>IF(AND($B18="Milestone",$D18&gt;=AE$7,$D18&lt;=AE$7+6),"◆","")</f>
        <v/>
      </c>
      <c r="AF18" s="27">
        <f>IF(AND($B18="Milestone",$D18&gt;=AF$7,$D18&lt;=AF$7+6),"◆","")</f>
        <v/>
      </c>
      <c r="AG18" s="27">
        <f>IF(AND($B18="Milestone",$D18&gt;=AG$7,$D18&lt;=AG$7+6),"◆","")</f>
        <v/>
      </c>
      <c r="AH18" s="27">
        <f>IF(AND($B18="Milestone",$D18&gt;=AH$7,$D18&lt;=AH$7+6),"◆","")</f>
        <v/>
      </c>
      <c r="AI18" s="27">
        <f>IF(AND($B18="Milestone",$D18&gt;=AI$7,$D18&lt;=AI$7+6),"◆","")</f>
        <v/>
      </c>
      <c r="AJ18" s="27">
        <f>IF(AND($B18="Milestone",$D18&gt;=AJ$7,$D18&lt;=AJ$7+6),"◆","")</f>
        <v/>
      </c>
      <c r="AK18" s="27">
        <f>IF(AND($B18="Milestone",$D18&gt;=AK$7,$D18&lt;=AK$7+6),"◆","")</f>
        <v/>
      </c>
      <c r="AL18" s="27">
        <f>IF(AND($B18="Milestone",$D18&gt;=AL$7,$D18&lt;=AL$7+6),"◆","")</f>
        <v/>
      </c>
      <c r="AM18" s="27">
        <f>IF(AND($B18="Milestone",$D18&gt;=AM$7,$D18&lt;=AM$7+6),"◆","")</f>
        <v/>
      </c>
      <c r="AN18" s="27">
        <f>IF(AND($B18="Milestone",$D18&gt;=AN$7,$D18&lt;=AN$7+6),"◆","")</f>
        <v/>
      </c>
      <c r="AO18" s="27">
        <f>IF(AND($B18="Milestone",$D18&gt;=AO$7,$D18&lt;=AO$7+6),"◆","")</f>
        <v/>
      </c>
      <c r="AP18" s="27">
        <f>IF(AND($B18="Milestone",$D18&gt;=AP$7,$D18&lt;=AP$7+6),"◆","")</f>
        <v/>
      </c>
    </row>
    <row r="19">
      <c r="A19" s="28" t="inlineStr">
        <is>
          <t xml:space="preserve">   Search for sources</t>
        </is>
      </c>
      <c r="B19" s="29" t="inlineStr">
        <is>
          <t>Task</t>
        </is>
      </c>
      <c r="C19" s="30">
        <f>$C$3+ROUND(0.0654*($C$4-$C$3),0)</f>
        <v/>
      </c>
      <c r="D19" s="30">
        <f>$C$3+ROUND(0.1402*($C$4-$C$3),0)</f>
        <v/>
      </c>
      <c r="E19" s="29">
        <f>IF(AND(ISNUMBER(C19),ISNUMBER(D19)),D19-C19+1,"")</f>
        <v/>
      </c>
      <c r="F19" s="29" t="inlineStr">
        <is>
          <t>Not started</t>
        </is>
      </c>
      <c r="G19" s="27">
        <f>IF(AND($B19="Milestone",$D19&gt;=G$7,$D19&lt;=G$7+6),"◆","")</f>
        <v/>
      </c>
      <c r="H19" s="27">
        <f>IF(AND($B19="Milestone",$D19&gt;=H$7,$D19&lt;=H$7+6),"◆","")</f>
        <v/>
      </c>
      <c r="I19" s="27">
        <f>IF(AND($B19="Milestone",$D19&gt;=I$7,$D19&lt;=I$7+6),"◆","")</f>
        <v/>
      </c>
      <c r="J19" s="27">
        <f>IF(AND($B19="Milestone",$D19&gt;=J$7,$D19&lt;=J$7+6),"◆","")</f>
        <v/>
      </c>
      <c r="K19" s="27">
        <f>IF(AND($B19="Milestone",$D19&gt;=K$7,$D19&lt;=K$7+6),"◆","")</f>
        <v/>
      </c>
      <c r="L19" s="27">
        <f>IF(AND($B19="Milestone",$D19&gt;=L$7,$D19&lt;=L$7+6),"◆","")</f>
        <v/>
      </c>
      <c r="M19" s="27">
        <f>IF(AND($B19="Milestone",$D19&gt;=M$7,$D19&lt;=M$7+6),"◆","")</f>
        <v/>
      </c>
      <c r="N19" s="27">
        <f>IF(AND($B19="Milestone",$D19&gt;=N$7,$D19&lt;=N$7+6),"◆","")</f>
        <v/>
      </c>
      <c r="O19" s="27">
        <f>IF(AND($B19="Milestone",$D19&gt;=O$7,$D19&lt;=O$7+6),"◆","")</f>
        <v/>
      </c>
      <c r="P19" s="27">
        <f>IF(AND($B19="Milestone",$D19&gt;=P$7,$D19&lt;=P$7+6),"◆","")</f>
        <v/>
      </c>
      <c r="Q19" s="27">
        <f>IF(AND($B19="Milestone",$D19&gt;=Q$7,$D19&lt;=Q$7+6),"◆","")</f>
        <v/>
      </c>
      <c r="R19" s="27">
        <f>IF(AND($B19="Milestone",$D19&gt;=R$7,$D19&lt;=R$7+6),"◆","")</f>
        <v/>
      </c>
      <c r="S19" s="27">
        <f>IF(AND($B19="Milestone",$D19&gt;=S$7,$D19&lt;=S$7+6),"◆","")</f>
        <v/>
      </c>
      <c r="T19" s="27">
        <f>IF(AND($B19="Milestone",$D19&gt;=T$7,$D19&lt;=T$7+6),"◆","")</f>
        <v/>
      </c>
      <c r="U19" s="27">
        <f>IF(AND($B19="Milestone",$D19&gt;=U$7,$D19&lt;=U$7+6),"◆","")</f>
        <v/>
      </c>
      <c r="V19" s="27">
        <f>IF(AND($B19="Milestone",$D19&gt;=V$7,$D19&lt;=V$7+6),"◆","")</f>
        <v/>
      </c>
      <c r="W19" s="27">
        <f>IF(AND($B19="Milestone",$D19&gt;=W$7,$D19&lt;=W$7+6),"◆","")</f>
        <v/>
      </c>
      <c r="X19" s="27">
        <f>IF(AND($B19="Milestone",$D19&gt;=X$7,$D19&lt;=X$7+6),"◆","")</f>
        <v/>
      </c>
      <c r="Y19" s="27">
        <f>IF(AND($B19="Milestone",$D19&gt;=Y$7,$D19&lt;=Y$7+6),"◆","")</f>
        <v/>
      </c>
      <c r="Z19" s="27">
        <f>IF(AND($B19="Milestone",$D19&gt;=Z$7,$D19&lt;=Z$7+6),"◆","")</f>
        <v/>
      </c>
      <c r="AA19" s="27">
        <f>IF(AND($B19="Milestone",$D19&gt;=AA$7,$D19&lt;=AA$7+6),"◆","")</f>
        <v/>
      </c>
      <c r="AB19" s="27">
        <f>IF(AND($B19="Milestone",$D19&gt;=AB$7,$D19&lt;=AB$7+6),"◆","")</f>
        <v/>
      </c>
      <c r="AC19" s="27">
        <f>IF(AND($B19="Milestone",$D19&gt;=AC$7,$D19&lt;=AC$7+6),"◆","")</f>
        <v/>
      </c>
      <c r="AD19" s="27">
        <f>IF(AND($B19="Milestone",$D19&gt;=AD$7,$D19&lt;=AD$7+6),"◆","")</f>
        <v/>
      </c>
      <c r="AE19" s="27">
        <f>IF(AND($B19="Milestone",$D19&gt;=AE$7,$D19&lt;=AE$7+6),"◆","")</f>
        <v/>
      </c>
      <c r="AF19" s="27">
        <f>IF(AND($B19="Milestone",$D19&gt;=AF$7,$D19&lt;=AF$7+6),"◆","")</f>
        <v/>
      </c>
      <c r="AG19" s="27">
        <f>IF(AND($B19="Milestone",$D19&gt;=AG$7,$D19&lt;=AG$7+6),"◆","")</f>
        <v/>
      </c>
      <c r="AH19" s="27">
        <f>IF(AND($B19="Milestone",$D19&gt;=AH$7,$D19&lt;=AH$7+6),"◆","")</f>
        <v/>
      </c>
      <c r="AI19" s="27">
        <f>IF(AND($B19="Milestone",$D19&gt;=AI$7,$D19&lt;=AI$7+6),"◆","")</f>
        <v/>
      </c>
      <c r="AJ19" s="27">
        <f>IF(AND($B19="Milestone",$D19&gt;=AJ$7,$D19&lt;=AJ$7+6),"◆","")</f>
        <v/>
      </c>
      <c r="AK19" s="27">
        <f>IF(AND($B19="Milestone",$D19&gt;=AK$7,$D19&lt;=AK$7+6),"◆","")</f>
        <v/>
      </c>
      <c r="AL19" s="27">
        <f>IF(AND($B19="Milestone",$D19&gt;=AL$7,$D19&lt;=AL$7+6),"◆","")</f>
        <v/>
      </c>
      <c r="AM19" s="27">
        <f>IF(AND($B19="Milestone",$D19&gt;=AM$7,$D19&lt;=AM$7+6),"◆","")</f>
        <v/>
      </c>
      <c r="AN19" s="27">
        <f>IF(AND($B19="Milestone",$D19&gt;=AN$7,$D19&lt;=AN$7+6),"◆","")</f>
        <v/>
      </c>
      <c r="AO19" s="27">
        <f>IF(AND($B19="Milestone",$D19&gt;=AO$7,$D19&lt;=AO$7+6),"◆","")</f>
        <v/>
      </c>
      <c r="AP19" s="27">
        <f>IF(AND($B19="Milestone",$D19&gt;=AP$7,$D19&lt;=AP$7+6),"◆","")</f>
        <v/>
      </c>
    </row>
    <row r="20">
      <c r="A20" s="28" t="inlineStr">
        <is>
          <t xml:space="preserve">   Read and take notes on the key sources</t>
        </is>
      </c>
      <c r="B20" s="29" t="inlineStr">
        <is>
          <t>Task</t>
        </is>
      </c>
      <c r="C20" s="30">
        <f>$C$3+ROUND(0.1402*($C$4-$C$3),0)</f>
        <v/>
      </c>
      <c r="D20" s="30">
        <f>$C$3+ROUND(0.2617*($C$4-$C$3),0)</f>
        <v/>
      </c>
      <c r="E20" s="29">
        <f>IF(AND(ISNUMBER(C20),ISNUMBER(D20)),D20-C20+1,"")</f>
        <v/>
      </c>
      <c r="F20" s="29" t="inlineStr">
        <is>
          <t>Not started</t>
        </is>
      </c>
      <c r="G20" s="27">
        <f>IF(AND($B20="Milestone",$D20&gt;=G$7,$D20&lt;=G$7+6),"◆","")</f>
        <v/>
      </c>
      <c r="H20" s="27">
        <f>IF(AND($B20="Milestone",$D20&gt;=H$7,$D20&lt;=H$7+6),"◆","")</f>
        <v/>
      </c>
      <c r="I20" s="27">
        <f>IF(AND($B20="Milestone",$D20&gt;=I$7,$D20&lt;=I$7+6),"◆","")</f>
        <v/>
      </c>
      <c r="J20" s="27">
        <f>IF(AND($B20="Milestone",$D20&gt;=J$7,$D20&lt;=J$7+6),"◆","")</f>
        <v/>
      </c>
      <c r="K20" s="27">
        <f>IF(AND($B20="Milestone",$D20&gt;=K$7,$D20&lt;=K$7+6),"◆","")</f>
        <v/>
      </c>
      <c r="L20" s="27">
        <f>IF(AND($B20="Milestone",$D20&gt;=L$7,$D20&lt;=L$7+6),"◆","")</f>
        <v/>
      </c>
      <c r="M20" s="27">
        <f>IF(AND($B20="Milestone",$D20&gt;=M$7,$D20&lt;=M$7+6),"◆","")</f>
        <v/>
      </c>
      <c r="N20" s="27">
        <f>IF(AND($B20="Milestone",$D20&gt;=N$7,$D20&lt;=N$7+6),"◆","")</f>
        <v/>
      </c>
      <c r="O20" s="27">
        <f>IF(AND($B20="Milestone",$D20&gt;=O$7,$D20&lt;=O$7+6),"◆","")</f>
        <v/>
      </c>
      <c r="P20" s="27">
        <f>IF(AND($B20="Milestone",$D20&gt;=P$7,$D20&lt;=P$7+6),"◆","")</f>
        <v/>
      </c>
      <c r="Q20" s="27">
        <f>IF(AND($B20="Milestone",$D20&gt;=Q$7,$D20&lt;=Q$7+6),"◆","")</f>
        <v/>
      </c>
      <c r="R20" s="27">
        <f>IF(AND($B20="Milestone",$D20&gt;=R$7,$D20&lt;=R$7+6),"◆","")</f>
        <v/>
      </c>
      <c r="S20" s="27">
        <f>IF(AND($B20="Milestone",$D20&gt;=S$7,$D20&lt;=S$7+6),"◆","")</f>
        <v/>
      </c>
      <c r="T20" s="27">
        <f>IF(AND($B20="Milestone",$D20&gt;=T$7,$D20&lt;=T$7+6),"◆","")</f>
        <v/>
      </c>
      <c r="U20" s="27">
        <f>IF(AND($B20="Milestone",$D20&gt;=U$7,$D20&lt;=U$7+6),"◆","")</f>
        <v/>
      </c>
      <c r="V20" s="27">
        <f>IF(AND($B20="Milestone",$D20&gt;=V$7,$D20&lt;=V$7+6),"◆","")</f>
        <v/>
      </c>
      <c r="W20" s="27">
        <f>IF(AND($B20="Milestone",$D20&gt;=W$7,$D20&lt;=W$7+6),"◆","")</f>
        <v/>
      </c>
      <c r="X20" s="27">
        <f>IF(AND($B20="Milestone",$D20&gt;=X$7,$D20&lt;=X$7+6),"◆","")</f>
        <v/>
      </c>
      <c r="Y20" s="27">
        <f>IF(AND($B20="Milestone",$D20&gt;=Y$7,$D20&lt;=Y$7+6),"◆","")</f>
        <v/>
      </c>
      <c r="Z20" s="27">
        <f>IF(AND($B20="Milestone",$D20&gt;=Z$7,$D20&lt;=Z$7+6),"◆","")</f>
        <v/>
      </c>
      <c r="AA20" s="27">
        <f>IF(AND($B20="Milestone",$D20&gt;=AA$7,$D20&lt;=AA$7+6),"◆","")</f>
        <v/>
      </c>
      <c r="AB20" s="27">
        <f>IF(AND($B20="Milestone",$D20&gt;=AB$7,$D20&lt;=AB$7+6),"◆","")</f>
        <v/>
      </c>
      <c r="AC20" s="27">
        <f>IF(AND($B20="Milestone",$D20&gt;=AC$7,$D20&lt;=AC$7+6),"◆","")</f>
        <v/>
      </c>
      <c r="AD20" s="27">
        <f>IF(AND($B20="Milestone",$D20&gt;=AD$7,$D20&lt;=AD$7+6),"◆","")</f>
        <v/>
      </c>
      <c r="AE20" s="27">
        <f>IF(AND($B20="Milestone",$D20&gt;=AE$7,$D20&lt;=AE$7+6),"◆","")</f>
        <v/>
      </c>
      <c r="AF20" s="27">
        <f>IF(AND($B20="Milestone",$D20&gt;=AF$7,$D20&lt;=AF$7+6),"◆","")</f>
        <v/>
      </c>
      <c r="AG20" s="27">
        <f>IF(AND($B20="Milestone",$D20&gt;=AG$7,$D20&lt;=AG$7+6),"◆","")</f>
        <v/>
      </c>
      <c r="AH20" s="27">
        <f>IF(AND($B20="Milestone",$D20&gt;=AH$7,$D20&lt;=AH$7+6),"◆","")</f>
        <v/>
      </c>
      <c r="AI20" s="27">
        <f>IF(AND($B20="Milestone",$D20&gt;=AI$7,$D20&lt;=AI$7+6),"◆","")</f>
        <v/>
      </c>
      <c r="AJ20" s="27">
        <f>IF(AND($B20="Milestone",$D20&gt;=AJ$7,$D20&lt;=AJ$7+6),"◆","")</f>
        <v/>
      </c>
      <c r="AK20" s="27">
        <f>IF(AND($B20="Milestone",$D20&gt;=AK$7,$D20&lt;=AK$7+6),"◆","")</f>
        <v/>
      </c>
      <c r="AL20" s="27">
        <f>IF(AND($B20="Milestone",$D20&gt;=AL$7,$D20&lt;=AL$7+6),"◆","")</f>
        <v/>
      </c>
      <c r="AM20" s="27">
        <f>IF(AND($B20="Milestone",$D20&gt;=AM$7,$D20&lt;=AM$7+6),"◆","")</f>
        <v/>
      </c>
      <c r="AN20" s="27">
        <f>IF(AND($B20="Milestone",$D20&gt;=AN$7,$D20&lt;=AN$7+6),"◆","")</f>
        <v/>
      </c>
      <c r="AO20" s="27">
        <f>IF(AND($B20="Milestone",$D20&gt;=AO$7,$D20&lt;=AO$7+6),"◆","")</f>
        <v/>
      </c>
      <c r="AP20" s="27">
        <f>IF(AND($B20="Milestone",$D20&gt;=AP$7,$D20&lt;=AP$7+6),"◆","")</f>
        <v/>
      </c>
    </row>
    <row r="21">
      <c r="A21" s="28" t="inlineStr">
        <is>
          <t xml:space="preserve">   Write: Literature review</t>
        </is>
      </c>
      <c r="B21" s="29" t="inlineStr">
        <is>
          <t>Task</t>
        </is>
      </c>
      <c r="C21" s="30">
        <f>$C$3+ROUND(0.2617*($C$4-$C$3),0)</f>
        <v/>
      </c>
      <c r="D21" s="30">
        <f>$C$3+ROUND(0.3505*($C$4-$C$3),0)</f>
        <v/>
      </c>
      <c r="E21" s="29">
        <f>IF(AND(ISNUMBER(C21),ISNUMBER(D21)),D21-C21+1,"")</f>
        <v/>
      </c>
      <c r="F21" s="29" t="inlineStr">
        <is>
          <t>Not started</t>
        </is>
      </c>
      <c r="G21" s="27">
        <f>IF(AND($B21="Milestone",$D21&gt;=G$7,$D21&lt;=G$7+6),"◆","")</f>
        <v/>
      </c>
      <c r="H21" s="27">
        <f>IF(AND($B21="Milestone",$D21&gt;=H$7,$D21&lt;=H$7+6),"◆","")</f>
        <v/>
      </c>
      <c r="I21" s="27">
        <f>IF(AND($B21="Milestone",$D21&gt;=I$7,$D21&lt;=I$7+6),"◆","")</f>
        <v/>
      </c>
      <c r="J21" s="27">
        <f>IF(AND($B21="Milestone",$D21&gt;=J$7,$D21&lt;=J$7+6),"◆","")</f>
        <v/>
      </c>
      <c r="K21" s="27">
        <f>IF(AND($B21="Milestone",$D21&gt;=K$7,$D21&lt;=K$7+6),"◆","")</f>
        <v/>
      </c>
      <c r="L21" s="27">
        <f>IF(AND($B21="Milestone",$D21&gt;=L$7,$D21&lt;=L$7+6),"◆","")</f>
        <v/>
      </c>
      <c r="M21" s="27">
        <f>IF(AND($B21="Milestone",$D21&gt;=M$7,$D21&lt;=M$7+6),"◆","")</f>
        <v/>
      </c>
      <c r="N21" s="27">
        <f>IF(AND($B21="Milestone",$D21&gt;=N$7,$D21&lt;=N$7+6),"◆","")</f>
        <v/>
      </c>
      <c r="O21" s="27">
        <f>IF(AND($B21="Milestone",$D21&gt;=O$7,$D21&lt;=O$7+6),"◆","")</f>
        <v/>
      </c>
      <c r="P21" s="27">
        <f>IF(AND($B21="Milestone",$D21&gt;=P$7,$D21&lt;=P$7+6),"◆","")</f>
        <v/>
      </c>
      <c r="Q21" s="27">
        <f>IF(AND($B21="Milestone",$D21&gt;=Q$7,$D21&lt;=Q$7+6),"◆","")</f>
        <v/>
      </c>
      <c r="R21" s="27">
        <f>IF(AND($B21="Milestone",$D21&gt;=R$7,$D21&lt;=R$7+6),"◆","")</f>
        <v/>
      </c>
      <c r="S21" s="27">
        <f>IF(AND($B21="Milestone",$D21&gt;=S$7,$D21&lt;=S$7+6),"◆","")</f>
        <v/>
      </c>
      <c r="T21" s="27">
        <f>IF(AND($B21="Milestone",$D21&gt;=T$7,$D21&lt;=T$7+6),"◆","")</f>
        <v/>
      </c>
      <c r="U21" s="27">
        <f>IF(AND($B21="Milestone",$D21&gt;=U$7,$D21&lt;=U$7+6),"◆","")</f>
        <v/>
      </c>
      <c r="V21" s="27">
        <f>IF(AND($B21="Milestone",$D21&gt;=V$7,$D21&lt;=V$7+6),"◆","")</f>
        <v/>
      </c>
      <c r="W21" s="27">
        <f>IF(AND($B21="Milestone",$D21&gt;=W$7,$D21&lt;=W$7+6),"◆","")</f>
        <v/>
      </c>
      <c r="X21" s="27">
        <f>IF(AND($B21="Milestone",$D21&gt;=X$7,$D21&lt;=X$7+6),"◆","")</f>
        <v/>
      </c>
      <c r="Y21" s="27">
        <f>IF(AND($B21="Milestone",$D21&gt;=Y$7,$D21&lt;=Y$7+6),"◆","")</f>
        <v/>
      </c>
      <c r="Z21" s="27">
        <f>IF(AND($B21="Milestone",$D21&gt;=Z$7,$D21&lt;=Z$7+6),"◆","")</f>
        <v/>
      </c>
      <c r="AA21" s="27">
        <f>IF(AND($B21="Milestone",$D21&gt;=AA$7,$D21&lt;=AA$7+6),"◆","")</f>
        <v/>
      </c>
      <c r="AB21" s="27">
        <f>IF(AND($B21="Milestone",$D21&gt;=AB$7,$D21&lt;=AB$7+6),"◆","")</f>
        <v/>
      </c>
      <c r="AC21" s="27">
        <f>IF(AND($B21="Milestone",$D21&gt;=AC$7,$D21&lt;=AC$7+6),"◆","")</f>
        <v/>
      </c>
      <c r="AD21" s="27">
        <f>IF(AND($B21="Milestone",$D21&gt;=AD$7,$D21&lt;=AD$7+6),"◆","")</f>
        <v/>
      </c>
      <c r="AE21" s="27">
        <f>IF(AND($B21="Milestone",$D21&gt;=AE$7,$D21&lt;=AE$7+6),"◆","")</f>
        <v/>
      </c>
      <c r="AF21" s="27">
        <f>IF(AND($B21="Milestone",$D21&gt;=AF$7,$D21&lt;=AF$7+6),"◆","")</f>
        <v/>
      </c>
      <c r="AG21" s="27">
        <f>IF(AND($B21="Milestone",$D21&gt;=AG$7,$D21&lt;=AG$7+6),"◆","")</f>
        <v/>
      </c>
      <c r="AH21" s="27">
        <f>IF(AND($B21="Milestone",$D21&gt;=AH$7,$D21&lt;=AH$7+6),"◆","")</f>
        <v/>
      </c>
      <c r="AI21" s="27">
        <f>IF(AND($B21="Milestone",$D21&gt;=AI$7,$D21&lt;=AI$7+6),"◆","")</f>
        <v/>
      </c>
      <c r="AJ21" s="27">
        <f>IF(AND($B21="Milestone",$D21&gt;=AJ$7,$D21&lt;=AJ$7+6),"◆","")</f>
        <v/>
      </c>
      <c r="AK21" s="27">
        <f>IF(AND($B21="Milestone",$D21&gt;=AK$7,$D21&lt;=AK$7+6),"◆","")</f>
        <v/>
      </c>
      <c r="AL21" s="27">
        <f>IF(AND($B21="Milestone",$D21&gt;=AL$7,$D21&lt;=AL$7+6),"◆","")</f>
        <v/>
      </c>
      <c r="AM21" s="27">
        <f>IF(AND($B21="Milestone",$D21&gt;=AM$7,$D21&lt;=AM$7+6),"◆","")</f>
        <v/>
      </c>
      <c r="AN21" s="27">
        <f>IF(AND($B21="Milestone",$D21&gt;=AN$7,$D21&lt;=AN$7+6),"◆","")</f>
        <v/>
      </c>
      <c r="AO21" s="27">
        <f>IF(AND($B21="Milestone",$D21&gt;=AO$7,$D21&lt;=AO$7+6),"◆","")</f>
        <v/>
      </c>
      <c r="AP21" s="27">
        <f>IF(AND($B21="Milestone",$D21&gt;=AP$7,$D21&lt;=AP$7+6),"◆","")</f>
        <v/>
      </c>
    </row>
    <row r="22">
      <c r="A22" s="24" t="inlineStr">
        <is>
          <t>Methodology</t>
        </is>
      </c>
      <c r="B22" s="25" t="inlineStr">
        <is>
          <t>Phase</t>
        </is>
      </c>
      <c r="C22" s="26">
        <f>$C$3+ROUND(0.2009*($C$4-$C$3),0)</f>
        <v/>
      </c>
      <c r="D22" s="26">
        <f>$C$3+ROUND(0.3505*($C$4-$C$3),0)</f>
        <v/>
      </c>
      <c r="E22" s="25">
        <f>IF(AND(ISNUMBER(C22),ISNUMBER(D22)),D22-C22+1,"")</f>
        <v/>
      </c>
      <c r="F22" s="25" t="inlineStr"/>
      <c r="G22" s="27">
        <f>IF(AND($B22="Milestone",$D22&gt;=G$7,$D22&lt;=G$7+6),"◆","")</f>
        <v/>
      </c>
      <c r="H22" s="27">
        <f>IF(AND($B22="Milestone",$D22&gt;=H$7,$D22&lt;=H$7+6),"◆","")</f>
        <v/>
      </c>
      <c r="I22" s="27">
        <f>IF(AND($B22="Milestone",$D22&gt;=I$7,$D22&lt;=I$7+6),"◆","")</f>
        <v/>
      </c>
      <c r="J22" s="27">
        <f>IF(AND($B22="Milestone",$D22&gt;=J$7,$D22&lt;=J$7+6),"◆","")</f>
        <v/>
      </c>
      <c r="K22" s="27">
        <f>IF(AND($B22="Milestone",$D22&gt;=K$7,$D22&lt;=K$7+6),"◆","")</f>
        <v/>
      </c>
      <c r="L22" s="27">
        <f>IF(AND($B22="Milestone",$D22&gt;=L$7,$D22&lt;=L$7+6),"◆","")</f>
        <v/>
      </c>
      <c r="M22" s="27">
        <f>IF(AND($B22="Milestone",$D22&gt;=M$7,$D22&lt;=M$7+6),"◆","")</f>
        <v/>
      </c>
      <c r="N22" s="27">
        <f>IF(AND($B22="Milestone",$D22&gt;=N$7,$D22&lt;=N$7+6),"◆","")</f>
        <v/>
      </c>
      <c r="O22" s="27">
        <f>IF(AND($B22="Milestone",$D22&gt;=O$7,$D22&lt;=O$7+6),"◆","")</f>
        <v/>
      </c>
      <c r="P22" s="27">
        <f>IF(AND($B22="Milestone",$D22&gt;=P$7,$D22&lt;=P$7+6),"◆","")</f>
        <v/>
      </c>
      <c r="Q22" s="27">
        <f>IF(AND($B22="Milestone",$D22&gt;=Q$7,$D22&lt;=Q$7+6),"◆","")</f>
        <v/>
      </c>
      <c r="R22" s="27">
        <f>IF(AND($B22="Milestone",$D22&gt;=R$7,$D22&lt;=R$7+6),"◆","")</f>
        <v/>
      </c>
      <c r="S22" s="27">
        <f>IF(AND($B22="Milestone",$D22&gt;=S$7,$D22&lt;=S$7+6),"◆","")</f>
        <v/>
      </c>
      <c r="T22" s="27">
        <f>IF(AND($B22="Milestone",$D22&gt;=T$7,$D22&lt;=T$7+6),"◆","")</f>
        <v/>
      </c>
      <c r="U22" s="27">
        <f>IF(AND($B22="Milestone",$D22&gt;=U$7,$D22&lt;=U$7+6),"◆","")</f>
        <v/>
      </c>
      <c r="V22" s="27">
        <f>IF(AND($B22="Milestone",$D22&gt;=V$7,$D22&lt;=V$7+6),"◆","")</f>
        <v/>
      </c>
      <c r="W22" s="27">
        <f>IF(AND($B22="Milestone",$D22&gt;=W$7,$D22&lt;=W$7+6),"◆","")</f>
        <v/>
      </c>
      <c r="X22" s="27">
        <f>IF(AND($B22="Milestone",$D22&gt;=X$7,$D22&lt;=X$7+6),"◆","")</f>
        <v/>
      </c>
      <c r="Y22" s="27">
        <f>IF(AND($B22="Milestone",$D22&gt;=Y$7,$D22&lt;=Y$7+6),"◆","")</f>
        <v/>
      </c>
      <c r="Z22" s="27">
        <f>IF(AND($B22="Milestone",$D22&gt;=Z$7,$D22&lt;=Z$7+6),"◆","")</f>
        <v/>
      </c>
      <c r="AA22" s="27">
        <f>IF(AND($B22="Milestone",$D22&gt;=AA$7,$D22&lt;=AA$7+6),"◆","")</f>
        <v/>
      </c>
      <c r="AB22" s="27">
        <f>IF(AND($B22="Milestone",$D22&gt;=AB$7,$D22&lt;=AB$7+6),"◆","")</f>
        <v/>
      </c>
      <c r="AC22" s="27">
        <f>IF(AND($B22="Milestone",$D22&gt;=AC$7,$D22&lt;=AC$7+6),"◆","")</f>
        <v/>
      </c>
      <c r="AD22" s="27">
        <f>IF(AND($B22="Milestone",$D22&gt;=AD$7,$D22&lt;=AD$7+6),"◆","")</f>
        <v/>
      </c>
      <c r="AE22" s="27">
        <f>IF(AND($B22="Milestone",$D22&gt;=AE$7,$D22&lt;=AE$7+6),"◆","")</f>
        <v/>
      </c>
      <c r="AF22" s="27">
        <f>IF(AND($B22="Milestone",$D22&gt;=AF$7,$D22&lt;=AF$7+6),"◆","")</f>
        <v/>
      </c>
      <c r="AG22" s="27">
        <f>IF(AND($B22="Milestone",$D22&gt;=AG$7,$D22&lt;=AG$7+6),"◆","")</f>
        <v/>
      </c>
      <c r="AH22" s="27">
        <f>IF(AND($B22="Milestone",$D22&gt;=AH$7,$D22&lt;=AH$7+6),"◆","")</f>
        <v/>
      </c>
      <c r="AI22" s="27">
        <f>IF(AND($B22="Milestone",$D22&gt;=AI$7,$D22&lt;=AI$7+6),"◆","")</f>
        <v/>
      </c>
      <c r="AJ22" s="27">
        <f>IF(AND($B22="Milestone",$D22&gt;=AJ$7,$D22&lt;=AJ$7+6),"◆","")</f>
        <v/>
      </c>
      <c r="AK22" s="27">
        <f>IF(AND($B22="Milestone",$D22&gt;=AK$7,$D22&lt;=AK$7+6),"◆","")</f>
        <v/>
      </c>
      <c r="AL22" s="27">
        <f>IF(AND($B22="Milestone",$D22&gt;=AL$7,$D22&lt;=AL$7+6),"◆","")</f>
        <v/>
      </c>
      <c r="AM22" s="27">
        <f>IF(AND($B22="Milestone",$D22&gt;=AM$7,$D22&lt;=AM$7+6),"◆","")</f>
        <v/>
      </c>
      <c r="AN22" s="27">
        <f>IF(AND($B22="Milestone",$D22&gt;=AN$7,$D22&lt;=AN$7+6),"◆","")</f>
        <v/>
      </c>
      <c r="AO22" s="27">
        <f>IF(AND($B22="Milestone",$D22&gt;=AO$7,$D22&lt;=AO$7+6),"◆","")</f>
        <v/>
      </c>
      <c r="AP22" s="27">
        <f>IF(AND($B22="Milestone",$D22&gt;=AP$7,$D22&lt;=AP$7+6),"◆","")</f>
        <v/>
      </c>
    </row>
    <row r="23">
      <c r="A23" s="28" t="inlineStr">
        <is>
          <t xml:space="preserve">   Choose your methods and say why</t>
        </is>
      </c>
      <c r="B23" s="29" t="inlineStr">
        <is>
          <t>Task</t>
        </is>
      </c>
      <c r="C23" s="30">
        <f>$C$3+ROUND(0.2009*($C$4-$C$3),0)</f>
        <v/>
      </c>
      <c r="D23" s="30">
        <f>$C$3+ROUND(0.2757*($C$4-$C$3),0)</f>
        <v/>
      </c>
      <c r="E23" s="29">
        <f>IF(AND(ISNUMBER(C23),ISNUMBER(D23)),D23-C23+1,"")</f>
        <v/>
      </c>
      <c r="F23" s="29" t="inlineStr">
        <is>
          <t>Not started</t>
        </is>
      </c>
      <c r="G23" s="27">
        <f>IF(AND($B23="Milestone",$D23&gt;=G$7,$D23&lt;=G$7+6),"◆","")</f>
        <v/>
      </c>
      <c r="H23" s="27">
        <f>IF(AND($B23="Milestone",$D23&gt;=H$7,$D23&lt;=H$7+6),"◆","")</f>
        <v/>
      </c>
      <c r="I23" s="27">
        <f>IF(AND($B23="Milestone",$D23&gt;=I$7,$D23&lt;=I$7+6),"◆","")</f>
        <v/>
      </c>
      <c r="J23" s="27">
        <f>IF(AND($B23="Milestone",$D23&gt;=J$7,$D23&lt;=J$7+6),"◆","")</f>
        <v/>
      </c>
      <c r="K23" s="27">
        <f>IF(AND($B23="Milestone",$D23&gt;=K$7,$D23&lt;=K$7+6),"◆","")</f>
        <v/>
      </c>
      <c r="L23" s="27">
        <f>IF(AND($B23="Milestone",$D23&gt;=L$7,$D23&lt;=L$7+6),"◆","")</f>
        <v/>
      </c>
      <c r="M23" s="27">
        <f>IF(AND($B23="Milestone",$D23&gt;=M$7,$D23&lt;=M$7+6),"◆","")</f>
        <v/>
      </c>
      <c r="N23" s="27">
        <f>IF(AND($B23="Milestone",$D23&gt;=N$7,$D23&lt;=N$7+6),"◆","")</f>
        <v/>
      </c>
      <c r="O23" s="27">
        <f>IF(AND($B23="Milestone",$D23&gt;=O$7,$D23&lt;=O$7+6),"◆","")</f>
        <v/>
      </c>
      <c r="P23" s="27">
        <f>IF(AND($B23="Milestone",$D23&gt;=P$7,$D23&lt;=P$7+6),"◆","")</f>
        <v/>
      </c>
      <c r="Q23" s="27">
        <f>IF(AND($B23="Milestone",$D23&gt;=Q$7,$D23&lt;=Q$7+6),"◆","")</f>
        <v/>
      </c>
      <c r="R23" s="27">
        <f>IF(AND($B23="Milestone",$D23&gt;=R$7,$D23&lt;=R$7+6),"◆","")</f>
        <v/>
      </c>
      <c r="S23" s="27">
        <f>IF(AND($B23="Milestone",$D23&gt;=S$7,$D23&lt;=S$7+6),"◆","")</f>
        <v/>
      </c>
      <c r="T23" s="27">
        <f>IF(AND($B23="Milestone",$D23&gt;=T$7,$D23&lt;=T$7+6),"◆","")</f>
        <v/>
      </c>
      <c r="U23" s="27">
        <f>IF(AND($B23="Milestone",$D23&gt;=U$7,$D23&lt;=U$7+6),"◆","")</f>
        <v/>
      </c>
      <c r="V23" s="27">
        <f>IF(AND($B23="Milestone",$D23&gt;=V$7,$D23&lt;=V$7+6),"◆","")</f>
        <v/>
      </c>
      <c r="W23" s="27">
        <f>IF(AND($B23="Milestone",$D23&gt;=W$7,$D23&lt;=W$7+6),"◆","")</f>
        <v/>
      </c>
      <c r="X23" s="27">
        <f>IF(AND($B23="Milestone",$D23&gt;=X$7,$D23&lt;=X$7+6),"◆","")</f>
        <v/>
      </c>
      <c r="Y23" s="27">
        <f>IF(AND($B23="Milestone",$D23&gt;=Y$7,$D23&lt;=Y$7+6),"◆","")</f>
        <v/>
      </c>
      <c r="Z23" s="27">
        <f>IF(AND($B23="Milestone",$D23&gt;=Z$7,$D23&lt;=Z$7+6),"◆","")</f>
        <v/>
      </c>
      <c r="AA23" s="27">
        <f>IF(AND($B23="Milestone",$D23&gt;=AA$7,$D23&lt;=AA$7+6),"◆","")</f>
        <v/>
      </c>
      <c r="AB23" s="27">
        <f>IF(AND($B23="Milestone",$D23&gt;=AB$7,$D23&lt;=AB$7+6),"◆","")</f>
        <v/>
      </c>
      <c r="AC23" s="27">
        <f>IF(AND($B23="Milestone",$D23&gt;=AC$7,$D23&lt;=AC$7+6),"◆","")</f>
        <v/>
      </c>
      <c r="AD23" s="27">
        <f>IF(AND($B23="Milestone",$D23&gt;=AD$7,$D23&lt;=AD$7+6),"◆","")</f>
        <v/>
      </c>
      <c r="AE23" s="27">
        <f>IF(AND($B23="Milestone",$D23&gt;=AE$7,$D23&lt;=AE$7+6),"◆","")</f>
        <v/>
      </c>
      <c r="AF23" s="27">
        <f>IF(AND($B23="Milestone",$D23&gt;=AF$7,$D23&lt;=AF$7+6),"◆","")</f>
        <v/>
      </c>
      <c r="AG23" s="27">
        <f>IF(AND($B23="Milestone",$D23&gt;=AG$7,$D23&lt;=AG$7+6),"◆","")</f>
        <v/>
      </c>
      <c r="AH23" s="27">
        <f>IF(AND($B23="Milestone",$D23&gt;=AH$7,$D23&lt;=AH$7+6),"◆","")</f>
        <v/>
      </c>
      <c r="AI23" s="27">
        <f>IF(AND($B23="Milestone",$D23&gt;=AI$7,$D23&lt;=AI$7+6),"◆","")</f>
        <v/>
      </c>
      <c r="AJ23" s="27">
        <f>IF(AND($B23="Milestone",$D23&gt;=AJ$7,$D23&lt;=AJ$7+6),"◆","")</f>
        <v/>
      </c>
      <c r="AK23" s="27">
        <f>IF(AND($B23="Milestone",$D23&gt;=AK$7,$D23&lt;=AK$7+6),"◆","")</f>
        <v/>
      </c>
      <c r="AL23" s="27">
        <f>IF(AND($B23="Milestone",$D23&gt;=AL$7,$D23&lt;=AL$7+6),"◆","")</f>
        <v/>
      </c>
      <c r="AM23" s="27">
        <f>IF(AND($B23="Milestone",$D23&gt;=AM$7,$D23&lt;=AM$7+6),"◆","")</f>
        <v/>
      </c>
      <c r="AN23" s="27">
        <f>IF(AND($B23="Milestone",$D23&gt;=AN$7,$D23&lt;=AN$7+6),"◆","")</f>
        <v/>
      </c>
      <c r="AO23" s="27">
        <f>IF(AND($B23="Milestone",$D23&gt;=AO$7,$D23&lt;=AO$7+6),"◆","")</f>
        <v/>
      </c>
      <c r="AP23" s="27">
        <f>IF(AND($B23="Milestone",$D23&gt;=AP$7,$D23&lt;=AP$7+6),"◆","")</f>
        <v/>
      </c>
    </row>
    <row r="24">
      <c r="A24" s="28" t="inlineStr">
        <is>
          <t xml:space="preserve">   Write: Methodology</t>
        </is>
      </c>
      <c r="B24" s="29" t="inlineStr">
        <is>
          <t>Task</t>
        </is>
      </c>
      <c r="C24" s="30">
        <f>$C$3+ROUND(0.2757*($C$4-$C$3),0)</f>
        <v/>
      </c>
      <c r="D24" s="30">
        <f>$C$3+ROUND(0.3505*($C$4-$C$3),0)</f>
        <v/>
      </c>
      <c r="E24" s="29">
        <f>IF(AND(ISNUMBER(C24),ISNUMBER(D24)),D24-C24+1,"")</f>
        <v/>
      </c>
      <c r="F24" s="29" t="inlineStr">
        <is>
          <t>Not started</t>
        </is>
      </c>
      <c r="G24" s="27">
        <f>IF(AND($B24="Milestone",$D24&gt;=G$7,$D24&lt;=G$7+6),"◆","")</f>
        <v/>
      </c>
      <c r="H24" s="27">
        <f>IF(AND($B24="Milestone",$D24&gt;=H$7,$D24&lt;=H$7+6),"◆","")</f>
        <v/>
      </c>
      <c r="I24" s="27">
        <f>IF(AND($B24="Milestone",$D24&gt;=I$7,$D24&lt;=I$7+6),"◆","")</f>
        <v/>
      </c>
      <c r="J24" s="27">
        <f>IF(AND($B24="Milestone",$D24&gt;=J$7,$D24&lt;=J$7+6),"◆","")</f>
        <v/>
      </c>
      <c r="K24" s="27">
        <f>IF(AND($B24="Milestone",$D24&gt;=K$7,$D24&lt;=K$7+6),"◆","")</f>
        <v/>
      </c>
      <c r="L24" s="27">
        <f>IF(AND($B24="Milestone",$D24&gt;=L$7,$D24&lt;=L$7+6),"◆","")</f>
        <v/>
      </c>
      <c r="M24" s="27">
        <f>IF(AND($B24="Milestone",$D24&gt;=M$7,$D24&lt;=M$7+6),"◆","")</f>
        <v/>
      </c>
      <c r="N24" s="27">
        <f>IF(AND($B24="Milestone",$D24&gt;=N$7,$D24&lt;=N$7+6),"◆","")</f>
        <v/>
      </c>
      <c r="O24" s="27">
        <f>IF(AND($B24="Milestone",$D24&gt;=O$7,$D24&lt;=O$7+6),"◆","")</f>
        <v/>
      </c>
      <c r="P24" s="27">
        <f>IF(AND($B24="Milestone",$D24&gt;=P$7,$D24&lt;=P$7+6),"◆","")</f>
        <v/>
      </c>
      <c r="Q24" s="27">
        <f>IF(AND($B24="Milestone",$D24&gt;=Q$7,$D24&lt;=Q$7+6),"◆","")</f>
        <v/>
      </c>
      <c r="R24" s="27">
        <f>IF(AND($B24="Milestone",$D24&gt;=R$7,$D24&lt;=R$7+6),"◆","")</f>
        <v/>
      </c>
      <c r="S24" s="27">
        <f>IF(AND($B24="Milestone",$D24&gt;=S$7,$D24&lt;=S$7+6),"◆","")</f>
        <v/>
      </c>
      <c r="T24" s="27">
        <f>IF(AND($B24="Milestone",$D24&gt;=T$7,$D24&lt;=T$7+6),"◆","")</f>
        <v/>
      </c>
      <c r="U24" s="27">
        <f>IF(AND($B24="Milestone",$D24&gt;=U$7,$D24&lt;=U$7+6),"◆","")</f>
        <v/>
      </c>
      <c r="V24" s="27">
        <f>IF(AND($B24="Milestone",$D24&gt;=V$7,$D24&lt;=V$7+6),"◆","")</f>
        <v/>
      </c>
      <c r="W24" s="27">
        <f>IF(AND($B24="Milestone",$D24&gt;=W$7,$D24&lt;=W$7+6),"◆","")</f>
        <v/>
      </c>
      <c r="X24" s="27">
        <f>IF(AND($B24="Milestone",$D24&gt;=X$7,$D24&lt;=X$7+6),"◆","")</f>
        <v/>
      </c>
      <c r="Y24" s="27">
        <f>IF(AND($B24="Milestone",$D24&gt;=Y$7,$D24&lt;=Y$7+6),"◆","")</f>
        <v/>
      </c>
      <c r="Z24" s="27">
        <f>IF(AND($B24="Milestone",$D24&gt;=Z$7,$D24&lt;=Z$7+6),"◆","")</f>
        <v/>
      </c>
      <c r="AA24" s="27">
        <f>IF(AND($B24="Milestone",$D24&gt;=AA$7,$D24&lt;=AA$7+6),"◆","")</f>
        <v/>
      </c>
      <c r="AB24" s="27">
        <f>IF(AND($B24="Milestone",$D24&gt;=AB$7,$D24&lt;=AB$7+6),"◆","")</f>
        <v/>
      </c>
      <c r="AC24" s="27">
        <f>IF(AND($B24="Milestone",$D24&gt;=AC$7,$D24&lt;=AC$7+6),"◆","")</f>
        <v/>
      </c>
      <c r="AD24" s="27">
        <f>IF(AND($B24="Milestone",$D24&gt;=AD$7,$D24&lt;=AD$7+6),"◆","")</f>
        <v/>
      </c>
      <c r="AE24" s="27">
        <f>IF(AND($B24="Milestone",$D24&gt;=AE$7,$D24&lt;=AE$7+6),"◆","")</f>
        <v/>
      </c>
      <c r="AF24" s="27">
        <f>IF(AND($B24="Milestone",$D24&gt;=AF$7,$D24&lt;=AF$7+6),"◆","")</f>
        <v/>
      </c>
      <c r="AG24" s="27">
        <f>IF(AND($B24="Milestone",$D24&gt;=AG$7,$D24&lt;=AG$7+6),"◆","")</f>
        <v/>
      </c>
      <c r="AH24" s="27">
        <f>IF(AND($B24="Milestone",$D24&gt;=AH$7,$D24&lt;=AH$7+6),"◆","")</f>
        <v/>
      </c>
      <c r="AI24" s="27">
        <f>IF(AND($B24="Milestone",$D24&gt;=AI$7,$D24&lt;=AI$7+6),"◆","")</f>
        <v/>
      </c>
      <c r="AJ24" s="27">
        <f>IF(AND($B24="Milestone",$D24&gt;=AJ$7,$D24&lt;=AJ$7+6),"◆","")</f>
        <v/>
      </c>
      <c r="AK24" s="27">
        <f>IF(AND($B24="Milestone",$D24&gt;=AK$7,$D24&lt;=AK$7+6),"◆","")</f>
        <v/>
      </c>
      <c r="AL24" s="27">
        <f>IF(AND($B24="Milestone",$D24&gt;=AL$7,$D24&lt;=AL$7+6),"◆","")</f>
        <v/>
      </c>
      <c r="AM24" s="27">
        <f>IF(AND($B24="Milestone",$D24&gt;=AM$7,$D24&lt;=AM$7+6),"◆","")</f>
        <v/>
      </c>
      <c r="AN24" s="27">
        <f>IF(AND($B24="Milestone",$D24&gt;=AN$7,$D24&lt;=AN$7+6),"◆","")</f>
        <v/>
      </c>
      <c r="AO24" s="27">
        <f>IF(AND($B24="Milestone",$D24&gt;=AO$7,$D24&lt;=AO$7+6),"◆","")</f>
        <v/>
      </c>
      <c r="AP24" s="27">
        <f>IF(AND($B24="Milestone",$D24&gt;=AP$7,$D24&lt;=AP$7+6),"◆","")</f>
        <v/>
      </c>
    </row>
    <row r="25">
      <c r="A25" s="24" t="inlineStr">
        <is>
          <t>Data collection</t>
        </is>
      </c>
      <c r="B25" s="25" t="inlineStr">
        <is>
          <t>Phase</t>
        </is>
      </c>
      <c r="C25" s="26">
        <f>$C$3+ROUND(0.2991*($C$4-$C$3),0)</f>
        <v/>
      </c>
      <c r="D25" s="26">
        <f>$C$3+ROUND(0.5981*($C$4-$C$3),0)</f>
        <v/>
      </c>
      <c r="E25" s="25">
        <f>IF(AND(ISNUMBER(C25),ISNUMBER(D25)),D25-C25+1,"")</f>
        <v/>
      </c>
      <c r="F25" s="25" t="inlineStr"/>
      <c r="G25" s="27">
        <f>IF(AND($B25="Milestone",$D25&gt;=G$7,$D25&lt;=G$7+6),"◆","")</f>
        <v/>
      </c>
      <c r="H25" s="27">
        <f>IF(AND($B25="Milestone",$D25&gt;=H$7,$D25&lt;=H$7+6),"◆","")</f>
        <v/>
      </c>
      <c r="I25" s="27">
        <f>IF(AND($B25="Milestone",$D25&gt;=I$7,$D25&lt;=I$7+6),"◆","")</f>
        <v/>
      </c>
      <c r="J25" s="27">
        <f>IF(AND($B25="Milestone",$D25&gt;=J$7,$D25&lt;=J$7+6),"◆","")</f>
        <v/>
      </c>
      <c r="K25" s="27">
        <f>IF(AND($B25="Milestone",$D25&gt;=K$7,$D25&lt;=K$7+6),"◆","")</f>
        <v/>
      </c>
      <c r="L25" s="27">
        <f>IF(AND($B25="Milestone",$D25&gt;=L$7,$D25&lt;=L$7+6),"◆","")</f>
        <v/>
      </c>
      <c r="M25" s="27">
        <f>IF(AND($B25="Milestone",$D25&gt;=M$7,$D25&lt;=M$7+6),"◆","")</f>
        <v/>
      </c>
      <c r="N25" s="27">
        <f>IF(AND($B25="Milestone",$D25&gt;=N$7,$D25&lt;=N$7+6),"◆","")</f>
        <v/>
      </c>
      <c r="O25" s="27">
        <f>IF(AND($B25="Milestone",$D25&gt;=O$7,$D25&lt;=O$7+6),"◆","")</f>
        <v/>
      </c>
      <c r="P25" s="27">
        <f>IF(AND($B25="Milestone",$D25&gt;=P$7,$D25&lt;=P$7+6),"◆","")</f>
        <v/>
      </c>
      <c r="Q25" s="27">
        <f>IF(AND($B25="Milestone",$D25&gt;=Q$7,$D25&lt;=Q$7+6),"◆","")</f>
        <v/>
      </c>
      <c r="R25" s="27">
        <f>IF(AND($B25="Milestone",$D25&gt;=R$7,$D25&lt;=R$7+6),"◆","")</f>
        <v/>
      </c>
      <c r="S25" s="27">
        <f>IF(AND($B25="Milestone",$D25&gt;=S$7,$D25&lt;=S$7+6),"◆","")</f>
        <v/>
      </c>
      <c r="T25" s="27">
        <f>IF(AND($B25="Milestone",$D25&gt;=T$7,$D25&lt;=T$7+6),"◆","")</f>
        <v/>
      </c>
      <c r="U25" s="27">
        <f>IF(AND($B25="Milestone",$D25&gt;=U$7,$D25&lt;=U$7+6),"◆","")</f>
        <v/>
      </c>
      <c r="V25" s="27">
        <f>IF(AND($B25="Milestone",$D25&gt;=V$7,$D25&lt;=V$7+6),"◆","")</f>
        <v/>
      </c>
      <c r="W25" s="27">
        <f>IF(AND($B25="Milestone",$D25&gt;=W$7,$D25&lt;=W$7+6),"◆","")</f>
        <v/>
      </c>
      <c r="X25" s="27">
        <f>IF(AND($B25="Milestone",$D25&gt;=X$7,$D25&lt;=X$7+6),"◆","")</f>
        <v/>
      </c>
      <c r="Y25" s="27">
        <f>IF(AND($B25="Milestone",$D25&gt;=Y$7,$D25&lt;=Y$7+6),"◆","")</f>
        <v/>
      </c>
      <c r="Z25" s="27">
        <f>IF(AND($B25="Milestone",$D25&gt;=Z$7,$D25&lt;=Z$7+6),"◆","")</f>
        <v/>
      </c>
      <c r="AA25" s="27">
        <f>IF(AND($B25="Milestone",$D25&gt;=AA$7,$D25&lt;=AA$7+6),"◆","")</f>
        <v/>
      </c>
      <c r="AB25" s="27">
        <f>IF(AND($B25="Milestone",$D25&gt;=AB$7,$D25&lt;=AB$7+6),"◆","")</f>
        <v/>
      </c>
      <c r="AC25" s="27">
        <f>IF(AND($B25="Milestone",$D25&gt;=AC$7,$D25&lt;=AC$7+6),"◆","")</f>
        <v/>
      </c>
      <c r="AD25" s="27">
        <f>IF(AND($B25="Milestone",$D25&gt;=AD$7,$D25&lt;=AD$7+6),"◆","")</f>
        <v/>
      </c>
      <c r="AE25" s="27">
        <f>IF(AND($B25="Milestone",$D25&gt;=AE$7,$D25&lt;=AE$7+6),"◆","")</f>
        <v/>
      </c>
      <c r="AF25" s="27">
        <f>IF(AND($B25="Milestone",$D25&gt;=AF$7,$D25&lt;=AF$7+6),"◆","")</f>
        <v/>
      </c>
      <c r="AG25" s="27">
        <f>IF(AND($B25="Milestone",$D25&gt;=AG$7,$D25&lt;=AG$7+6),"◆","")</f>
        <v/>
      </c>
      <c r="AH25" s="27">
        <f>IF(AND($B25="Milestone",$D25&gt;=AH$7,$D25&lt;=AH$7+6),"◆","")</f>
        <v/>
      </c>
      <c r="AI25" s="27">
        <f>IF(AND($B25="Milestone",$D25&gt;=AI$7,$D25&lt;=AI$7+6),"◆","")</f>
        <v/>
      </c>
      <c r="AJ25" s="27">
        <f>IF(AND($B25="Milestone",$D25&gt;=AJ$7,$D25&lt;=AJ$7+6),"◆","")</f>
        <v/>
      </c>
      <c r="AK25" s="27">
        <f>IF(AND($B25="Milestone",$D25&gt;=AK$7,$D25&lt;=AK$7+6),"◆","")</f>
        <v/>
      </c>
      <c r="AL25" s="27">
        <f>IF(AND($B25="Milestone",$D25&gt;=AL$7,$D25&lt;=AL$7+6),"◆","")</f>
        <v/>
      </c>
      <c r="AM25" s="27">
        <f>IF(AND($B25="Milestone",$D25&gt;=AM$7,$D25&lt;=AM$7+6),"◆","")</f>
        <v/>
      </c>
      <c r="AN25" s="27">
        <f>IF(AND($B25="Milestone",$D25&gt;=AN$7,$D25&lt;=AN$7+6),"◆","")</f>
        <v/>
      </c>
      <c r="AO25" s="27">
        <f>IF(AND($B25="Milestone",$D25&gt;=AO$7,$D25&lt;=AO$7+6),"◆","")</f>
        <v/>
      </c>
      <c r="AP25" s="27">
        <f>IF(AND($B25="Milestone",$D25&gt;=AP$7,$D25&lt;=AP$7+6),"◆","")</f>
        <v/>
      </c>
    </row>
    <row r="26">
      <c r="A26" s="28" t="inlineStr">
        <is>
          <t xml:space="preserve">   Recruit participants</t>
        </is>
      </c>
      <c r="B26" s="29" t="inlineStr">
        <is>
          <t>Task</t>
        </is>
      </c>
      <c r="C26" s="30">
        <f>$C$3+ROUND(0.2991*($C$4-$C$3),0)</f>
        <v/>
      </c>
      <c r="D26" s="30">
        <f>$C$3+ROUND(0.3598*($C$4-$C$3),0)</f>
        <v/>
      </c>
      <c r="E26" s="29">
        <f>IF(AND(ISNUMBER(C26),ISNUMBER(D26)),D26-C26+1,"")</f>
        <v/>
      </c>
      <c r="F26" s="29" t="inlineStr">
        <is>
          <t>Not started</t>
        </is>
      </c>
      <c r="G26" s="27">
        <f>IF(AND($B26="Milestone",$D26&gt;=G$7,$D26&lt;=G$7+6),"◆","")</f>
        <v/>
      </c>
      <c r="H26" s="27">
        <f>IF(AND($B26="Milestone",$D26&gt;=H$7,$D26&lt;=H$7+6),"◆","")</f>
        <v/>
      </c>
      <c r="I26" s="27">
        <f>IF(AND($B26="Milestone",$D26&gt;=I$7,$D26&lt;=I$7+6),"◆","")</f>
        <v/>
      </c>
      <c r="J26" s="27">
        <f>IF(AND($B26="Milestone",$D26&gt;=J$7,$D26&lt;=J$7+6),"◆","")</f>
        <v/>
      </c>
      <c r="K26" s="27">
        <f>IF(AND($B26="Milestone",$D26&gt;=K$7,$D26&lt;=K$7+6),"◆","")</f>
        <v/>
      </c>
      <c r="L26" s="27">
        <f>IF(AND($B26="Milestone",$D26&gt;=L$7,$D26&lt;=L$7+6),"◆","")</f>
        <v/>
      </c>
      <c r="M26" s="27">
        <f>IF(AND($B26="Milestone",$D26&gt;=M$7,$D26&lt;=M$7+6),"◆","")</f>
        <v/>
      </c>
      <c r="N26" s="27">
        <f>IF(AND($B26="Milestone",$D26&gt;=N$7,$D26&lt;=N$7+6),"◆","")</f>
        <v/>
      </c>
      <c r="O26" s="27">
        <f>IF(AND($B26="Milestone",$D26&gt;=O$7,$D26&lt;=O$7+6),"◆","")</f>
        <v/>
      </c>
      <c r="P26" s="27">
        <f>IF(AND($B26="Milestone",$D26&gt;=P$7,$D26&lt;=P$7+6),"◆","")</f>
        <v/>
      </c>
      <c r="Q26" s="27">
        <f>IF(AND($B26="Milestone",$D26&gt;=Q$7,$D26&lt;=Q$7+6),"◆","")</f>
        <v/>
      </c>
      <c r="R26" s="27">
        <f>IF(AND($B26="Milestone",$D26&gt;=R$7,$D26&lt;=R$7+6),"◆","")</f>
        <v/>
      </c>
      <c r="S26" s="27">
        <f>IF(AND($B26="Milestone",$D26&gt;=S$7,$D26&lt;=S$7+6),"◆","")</f>
        <v/>
      </c>
      <c r="T26" s="27">
        <f>IF(AND($B26="Milestone",$D26&gt;=T$7,$D26&lt;=T$7+6),"◆","")</f>
        <v/>
      </c>
      <c r="U26" s="27">
        <f>IF(AND($B26="Milestone",$D26&gt;=U$7,$D26&lt;=U$7+6),"◆","")</f>
        <v/>
      </c>
      <c r="V26" s="27">
        <f>IF(AND($B26="Milestone",$D26&gt;=V$7,$D26&lt;=V$7+6),"◆","")</f>
        <v/>
      </c>
      <c r="W26" s="27">
        <f>IF(AND($B26="Milestone",$D26&gt;=W$7,$D26&lt;=W$7+6),"◆","")</f>
        <v/>
      </c>
      <c r="X26" s="27">
        <f>IF(AND($B26="Milestone",$D26&gt;=X$7,$D26&lt;=X$7+6),"◆","")</f>
        <v/>
      </c>
      <c r="Y26" s="27">
        <f>IF(AND($B26="Milestone",$D26&gt;=Y$7,$D26&lt;=Y$7+6),"◆","")</f>
        <v/>
      </c>
      <c r="Z26" s="27">
        <f>IF(AND($B26="Milestone",$D26&gt;=Z$7,$D26&lt;=Z$7+6),"◆","")</f>
        <v/>
      </c>
      <c r="AA26" s="27">
        <f>IF(AND($B26="Milestone",$D26&gt;=AA$7,$D26&lt;=AA$7+6),"◆","")</f>
        <v/>
      </c>
      <c r="AB26" s="27">
        <f>IF(AND($B26="Milestone",$D26&gt;=AB$7,$D26&lt;=AB$7+6),"◆","")</f>
        <v/>
      </c>
      <c r="AC26" s="27">
        <f>IF(AND($B26="Milestone",$D26&gt;=AC$7,$D26&lt;=AC$7+6),"◆","")</f>
        <v/>
      </c>
      <c r="AD26" s="27">
        <f>IF(AND($B26="Milestone",$D26&gt;=AD$7,$D26&lt;=AD$7+6),"◆","")</f>
        <v/>
      </c>
      <c r="AE26" s="27">
        <f>IF(AND($B26="Milestone",$D26&gt;=AE$7,$D26&lt;=AE$7+6),"◆","")</f>
        <v/>
      </c>
      <c r="AF26" s="27">
        <f>IF(AND($B26="Milestone",$D26&gt;=AF$7,$D26&lt;=AF$7+6),"◆","")</f>
        <v/>
      </c>
      <c r="AG26" s="27">
        <f>IF(AND($B26="Milestone",$D26&gt;=AG$7,$D26&lt;=AG$7+6),"◆","")</f>
        <v/>
      </c>
      <c r="AH26" s="27">
        <f>IF(AND($B26="Milestone",$D26&gt;=AH$7,$D26&lt;=AH$7+6),"◆","")</f>
        <v/>
      </c>
      <c r="AI26" s="27">
        <f>IF(AND($B26="Milestone",$D26&gt;=AI$7,$D26&lt;=AI$7+6),"◆","")</f>
        <v/>
      </c>
      <c r="AJ26" s="27">
        <f>IF(AND($B26="Milestone",$D26&gt;=AJ$7,$D26&lt;=AJ$7+6),"◆","")</f>
        <v/>
      </c>
      <c r="AK26" s="27">
        <f>IF(AND($B26="Milestone",$D26&gt;=AK$7,$D26&lt;=AK$7+6),"◆","")</f>
        <v/>
      </c>
      <c r="AL26" s="27">
        <f>IF(AND($B26="Milestone",$D26&gt;=AL$7,$D26&lt;=AL$7+6),"◆","")</f>
        <v/>
      </c>
      <c r="AM26" s="27">
        <f>IF(AND($B26="Milestone",$D26&gt;=AM$7,$D26&lt;=AM$7+6),"◆","")</f>
        <v/>
      </c>
      <c r="AN26" s="27">
        <f>IF(AND($B26="Milestone",$D26&gt;=AN$7,$D26&lt;=AN$7+6),"◆","")</f>
        <v/>
      </c>
      <c r="AO26" s="27">
        <f>IF(AND($B26="Milestone",$D26&gt;=AO$7,$D26&lt;=AO$7+6),"◆","")</f>
        <v/>
      </c>
      <c r="AP26" s="27">
        <f>IF(AND($B26="Milestone",$D26&gt;=AP$7,$D26&lt;=AP$7+6),"◆","")</f>
        <v/>
      </c>
    </row>
    <row r="27">
      <c r="A27" s="28" t="inlineStr">
        <is>
          <t xml:space="preserve">   Pilot your interview or survey</t>
        </is>
      </c>
      <c r="B27" s="29" t="inlineStr">
        <is>
          <t>Task</t>
        </is>
      </c>
      <c r="C27" s="30">
        <f>$C$3+ROUND(0.3598*($C$4-$C$3),0)</f>
        <v/>
      </c>
      <c r="D27" s="30">
        <f>$C$3+ROUND(0.3879*($C$4-$C$3),0)</f>
        <v/>
      </c>
      <c r="E27" s="29">
        <f>IF(AND(ISNUMBER(C27),ISNUMBER(D27)),D27-C27+1,"")</f>
        <v/>
      </c>
      <c r="F27" s="29" t="inlineStr">
        <is>
          <t>Not started</t>
        </is>
      </c>
      <c r="G27" s="27">
        <f>IF(AND($B27="Milestone",$D27&gt;=G$7,$D27&lt;=G$7+6),"◆","")</f>
        <v/>
      </c>
      <c r="H27" s="27">
        <f>IF(AND($B27="Milestone",$D27&gt;=H$7,$D27&lt;=H$7+6),"◆","")</f>
        <v/>
      </c>
      <c r="I27" s="27">
        <f>IF(AND($B27="Milestone",$D27&gt;=I$7,$D27&lt;=I$7+6),"◆","")</f>
        <v/>
      </c>
      <c r="J27" s="27">
        <f>IF(AND($B27="Milestone",$D27&gt;=J$7,$D27&lt;=J$7+6),"◆","")</f>
        <v/>
      </c>
      <c r="K27" s="27">
        <f>IF(AND($B27="Milestone",$D27&gt;=K$7,$D27&lt;=K$7+6),"◆","")</f>
        <v/>
      </c>
      <c r="L27" s="27">
        <f>IF(AND($B27="Milestone",$D27&gt;=L$7,$D27&lt;=L$7+6),"◆","")</f>
        <v/>
      </c>
      <c r="M27" s="27">
        <f>IF(AND($B27="Milestone",$D27&gt;=M$7,$D27&lt;=M$7+6),"◆","")</f>
        <v/>
      </c>
      <c r="N27" s="27">
        <f>IF(AND($B27="Milestone",$D27&gt;=N$7,$D27&lt;=N$7+6),"◆","")</f>
        <v/>
      </c>
      <c r="O27" s="27">
        <f>IF(AND($B27="Milestone",$D27&gt;=O$7,$D27&lt;=O$7+6),"◆","")</f>
        <v/>
      </c>
      <c r="P27" s="27">
        <f>IF(AND($B27="Milestone",$D27&gt;=P$7,$D27&lt;=P$7+6),"◆","")</f>
        <v/>
      </c>
      <c r="Q27" s="27">
        <f>IF(AND($B27="Milestone",$D27&gt;=Q$7,$D27&lt;=Q$7+6),"◆","")</f>
        <v/>
      </c>
      <c r="R27" s="27">
        <f>IF(AND($B27="Milestone",$D27&gt;=R$7,$D27&lt;=R$7+6),"◆","")</f>
        <v/>
      </c>
      <c r="S27" s="27">
        <f>IF(AND($B27="Milestone",$D27&gt;=S$7,$D27&lt;=S$7+6),"◆","")</f>
        <v/>
      </c>
      <c r="T27" s="27">
        <f>IF(AND($B27="Milestone",$D27&gt;=T$7,$D27&lt;=T$7+6),"◆","")</f>
        <v/>
      </c>
      <c r="U27" s="27">
        <f>IF(AND($B27="Milestone",$D27&gt;=U$7,$D27&lt;=U$7+6),"◆","")</f>
        <v/>
      </c>
      <c r="V27" s="27">
        <f>IF(AND($B27="Milestone",$D27&gt;=V$7,$D27&lt;=V$7+6),"◆","")</f>
        <v/>
      </c>
      <c r="W27" s="27">
        <f>IF(AND($B27="Milestone",$D27&gt;=W$7,$D27&lt;=W$7+6),"◆","")</f>
        <v/>
      </c>
      <c r="X27" s="27">
        <f>IF(AND($B27="Milestone",$D27&gt;=X$7,$D27&lt;=X$7+6),"◆","")</f>
        <v/>
      </c>
      <c r="Y27" s="27">
        <f>IF(AND($B27="Milestone",$D27&gt;=Y$7,$D27&lt;=Y$7+6),"◆","")</f>
        <v/>
      </c>
      <c r="Z27" s="27">
        <f>IF(AND($B27="Milestone",$D27&gt;=Z$7,$D27&lt;=Z$7+6),"◆","")</f>
        <v/>
      </c>
      <c r="AA27" s="27">
        <f>IF(AND($B27="Milestone",$D27&gt;=AA$7,$D27&lt;=AA$7+6),"◆","")</f>
        <v/>
      </c>
      <c r="AB27" s="27">
        <f>IF(AND($B27="Milestone",$D27&gt;=AB$7,$D27&lt;=AB$7+6),"◆","")</f>
        <v/>
      </c>
      <c r="AC27" s="27">
        <f>IF(AND($B27="Milestone",$D27&gt;=AC$7,$D27&lt;=AC$7+6),"◆","")</f>
        <v/>
      </c>
      <c r="AD27" s="27">
        <f>IF(AND($B27="Milestone",$D27&gt;=AD$7,$D27&lt;=AD$7+6),"◆","")</f>
        <v/>
      </c>
      <c r="AE27" s="27">
        <f>IF(AND($B27="Milestone",$D27&gt;=AE$7,$D27&lt;=AE$7+6),"◆","")</f>
        <v/>
      </c>
      <c r="AF27" s="27">
        <f>IF(AND($B27="Milestone",$D27&gt;=AF$7,$D27&lt;=AF$7+6),"◆","")</f>
        <v/>
      </c>
      <c r="AG27" s="27">
        <f>IF(AND($B27="Milestone",$D27&gt;=AG$7,$D27&lt;=AG$7+6),"◆","")</f>
        <v/>
      </c>
      <c r="AH27" s="27">
        <f>IF(AND($B27="Milestone",$D27&gt;=AH$7,$D27&lt;=AH$7+6),"◆","")</f>
        <v/>
      </c>
      <c r="AI27" s="27">
        <f>IF(AND($B27="Milestone",$D27&gt;=AI$7,$D27&lt;=AI$7+6),"◆","")</f>
        <v/>
      </c>
      <c r="AJ27" s="27">
        <f>IF(AND($B27="Milestone",$D27&gt;=AJ$7,$D27&lt;=AJ$7+6),"◆","")</f>
        <v/>
      </c>
      <c r="AK27" s="27">
        <f>IF(AND($B27="Milestone",$D27&gt;=AK$7,$D27&lt;=AK$7+6),"◆","")</f>
        <v/>
      </c>
      <c r="AL27" s="27">
        <f>IF(AND($B27="Milestone",$D27&gt;=AL$7,$D27&lt;=AL$7+6),"◆","")</f>
        <v/>
      </c>
      <c r="AM27" s="27">
        <f>IF(AND($B27="Milestone",$D27&gt;=AM$7,$D27&lt;=AM$7+6),"◆","")</f>
        <v/>
      </c>
      <c r="AN27" s="27">
        <f>IF(AND($B27="Milestone",$D27&gt;=AN$7,$D27&lt;=AN$7+6),"◆","")</f>
        <v/>
      </c>
      <c r="AO27" s="27">
        <f>IF(AND($B27="Milestone",$D27&gt;=AO$7,$D27&lt;=AO$7+6),"◆","")</f>
        <v/>
      </c>
      <c r="AP27" s="27">
        <f>IF(AND($B27="Milestone",$D27&gt;=AP$7,$D27&lt;=AP$7+6),"◆","")</f>
        <v/>
      </c>
    </row>
    <row r="28">
      <c r="A28" s="28" t="inlineStr">
        <is>
          <t xml:space="preserve">   Collect the data</t>
        </is>
      </c>
      <c r="B28" s="29" t="inlineStr">
        <is>
          <t>Task</t>
        </is>
      </c>
      <c r="C28" s="30">
        <f>$C$3+ROUND(0.3879*($C$4-$C$3),0)</f>
        <v/>
      </c>
      <c r="D28" s="30">
        <f>$C$3+ROUND(0.5234*($C$4-$C$3),0)</f>
        <v/>
      </c>
      <c r="E28" s="29">
        <f>IF(AND(ISNUMBER(C28),ISNUMBER(D28)),D28-C28+1,"")</f>
        <v/>
      </c>
      <c r="F28" s="29" t="inlineStr">
        <is>
          <t>Not started</t>
        </is>
      </c>
      <c r="G28" s="27">
        <f>IF(AND($B28="Milestone",$D28&gt;=G$7,$D28&lt;=G$7+6),"◆","")</f>
        <v/>
      </c>
      <c r="H28" s="27">
        <f>IF(AND($B28="Milestone",$D28&gt;=H$7,$D28&lt;=H$7+6),"◆","")</f>
        <v/>
      </c>
      <c r="I28" s="27">
        <f>IF(AND($B28="Milestone",$D28&gt;=I$7,$D28&lt;=I$7+6),"◆","")</f>
        <v/>
      </c>
      <c r="J28" s="27">
        <f>IF(AND($B28="Milestone",$D28&gt;=J$7,$D28&lt;=J$7+6),"◆","")</f>
        <v/>
      </c>
      <c r="K28" s="27">
        <f>IF(AND($B28="Milestone",$D28&gt;=K$7,$D28&lt;=K$7+6),"◆","")</f>
        <v/>
      </c>
      <c r="L28" s="27">
        <f>IF(AND($B28="Milestone",$D28&gt;=L$7,$D28&lt;=L$7+6),"◆","")</f>
        <v/>
      </c>
      <c r="M28" s="27">
        <f>IF(AND($B28="Milestone",$D28&gt;=M$7,$D28&lt;=M$7+6),"◆","")</f>
        <v/>
      </c>
      <c r="N28" s="27">
        <f>IF(AND($B28="Milestone",$D28&gt;=N$7,$D28&lt;=N$7+6),"◆","")</f>
        <v/>
      </c>
      <c r="O28" s="27">
        <f>IF(AND($B28="Milestone",$D28&gt;=O$7,$D28&lt;=O$7+6),"◆","")</f>
        <v/>
      </c>
      <c r="P28" s="27">
        <f>IF(AND($B28="Milestone",$D28&gt;=P$7,$D28&lt;=P$7+6),"◆","")</f>
        <v/>
      </c>
      <c r="Q28" s="27">
        <f>IF(AND($B28="Milestone",$D28&gt;=Q$7,$D28&lt;=Q$7+6),"◆","")</f>
        <v/>
      </c>
      <c r="R28" s="27">
        <f>IF(AND($B28="Milestone",$D28&gt;=R$7,$D28&lt;=R$7+6),"◆","")</f>
        <v/>
      </c>
      <c r="S28" s="27">
        <f>IF(AND($B28="Milestone",$D28&gt;=S$7,$D28&lt;=S$7+6),"◆","")</f>
        <v/>
      </c>
      <c r="T28" s="27">
        <f>IF(AND($B28="Milestone",$D28&gt;=T$7,$D28&lt;=T$7+6),"◆","")</f>
        <v/>
      </c>
      <c r="U28" s="27">
        <f>IF(AND($B28="Milestone",$D28&gt;=U$7,$D28&lt;=U$7+6),"◆","")</f>
        <v/>
      </c>
      <c r="V28" s="27">
        <f>IF(AND($B28="Milestone",$D28&gt;=V$7,$D28&lt;=V$7+6),"◆","")</f>
        <v/>
      </c>
      <c r="W28" s="27">
        <f>IF(AND($B28="Milestone",$D28&gt;=W$7,$D28&lt;=W$7+6),"◆","")</f>
        <v/>
      </c>
      <c r="X28" s="27">
        <f>IF(AND($B28="Milestone",$D28&gt;=X$7,$D28&lt;=X$7+6),"◆","")</f>
        <v/>
      </c>
      <c r="Y28" s="27">
        <f>IF(AND($B28="Milestone",$D28&gt;=Y$7,$D28&lt;=Y$7+6),"◆","")</f>
        <v/>
      </c>
      <c r="Z28" s="27">
        <f>IF(AND($B28="Milestone",$D28&gt;=Z$7,$D28&lt;=Z$7+6),"◆","")</f>
        <v/>
      </c>
      <c r="AA28" s="27">
        <f>IF(AND($B28="Milestone",$D28&gt;=AA$7,$D28&lt;=AA$7+6),"◆","")</f>
        <v/>
      </c>
      <c r="AB28" s="27">
        <f>IF(AND($B28="Milestone",$D28&gt;=AB$7,$D28&lt;=AB$7+6),"◆","")</f>
        <v/>
      </c>
      <c r="AC28" s="27">
        <f>IF(AND($B28="Milestone",$D28&gt;=AC$7,$D28&lt;=AC$7+6),"◆","")</f>
        <v/>
      </c>
      <c r="AD28" s="27">
        <f>IF(AND($B28="Milestone",$D28&gt;=AD$7,$D28&lt;=AD$7+6),"◆","")</f>
        <v/>
      </c>
      <c r="AE28" s="27">
        <f>IF(AND($B28="Milestone",$D28&gt;=AE$7,$D28&lt;=AE$7+6),"◆","")</f>
        <v/>
      </c>
      <c r="AF28" s="27">
        <f>IF(AND($B28="Milestone",$D28&gt;=AF$7,$D28&lt;=AF$7+6),"◆","")</f>
        <v/>
      </c>
      <c r="AG28" s="27">
        <f>IF(AND($B28="Milestone",$D28&gt;=AG$7,$D28&lt;=AG$7+6),"◆","")</f>
        <v/>
      </c>
      <c r="AH28" s="27">
        <f>IF(AND($B28="Milestone",$D28&gt;=AH$7,$D28&lt;=AH$7+6),"◆","")</f>
        <v/>
      </c>
      <c r="AI28" s="27">
        <f>IF(AND($B28="Milestone",$D28&gt;=AI$7,$D28&lt;=AI$7+6),"◆","")</f>
        <v/>
      </c>
      <c r="AJ28" s="27">
        <f>IF(AND($B28="Milestone",$D28&gt;=AJ$7,$D28&lt;=AJ$7+6),"◆","")</f>
        <v/>
      </c>
      <c r="AK28" s="27">
        <f>IF(AND($B28="Milestone",$D28&gt;=AK$7,$D28&lt;=AK$7+6),"◆","")</f>
        <v/>
      </c>
      <c r="AL28" s="27">
        <f>IF(AND($B28="Milestone",$D28&gt;=AL$7,$D28&lt;=AL$7+6),"◆","")</f>
        <v/>
      </c>
      <c r="AM28" s="27">
        <f>IF(AND($B28="Milestone",$D28&gt;=AM$7,$D28&lt;=AM$7+6),"◆","")</f>
        <v/>
      </c>
      <c r="AN28" s="27">
        <f>IF(AND($B28="Milestone",$D28&gt;=AN$7,$D28&lt;=AN$7+6),"◆","")</f>
        <v/>
      </c>
      <c r="AO28" s="27">
        <f>IF(AND($B28="Milestone",$D28&gt;=AO$7,$D28&lt;=AO$7+6),"◆","")</f>
        <v/>
      </c>
      <c r="AP28" s="27">
        <f>IF(AND($B28="Milestone",$D28&gt;=AP$7,$D28&lt;=AP$7+6),"◆","")</f>
        <v/>
      </c>
    </row>
    <row r="29">
      <c r="A29" s="28" t="inlineStr">
        <is>
          <t xml:space="preserve">   Transcribe and store the data securely</t>
        </is>
      </c>
      <c r="B29" s="29" t="inlineStr">
        <is>
          <t>Task</t>
        </is>
      </c>
      <c r="C29" s="30">
        <f>$C$3+ROUND(0.5234*($C$4-$C$3),0)</f>
        <v/>
      </c>
      <c r="D29" s="30">
        <f>$C$3+ROUND(0.5981*($C$4-$C$3),0)</f>
        <v/>
      </c>
      <c r="E29" s="29">
        <f>IF(AND(ISNUMBER(C29),ISNUMBER(D29)),D29-C29+1,"")</f>
        <v/>
      </c>
      <c r="F29" s="29" t="inlineStr">
        <is>
          <t>Not started</t>
        </is>
      </c>
      <c r="G29" s="27">
        <f>IF(AND($B29="Milestone",$D29&gt;=G$7,$D29&lt;=G$7+6),"◆","")</f>
        <v/>
      </c>
      <c r="H29" s="27">
        <f>IF(AND($B29="Milestone",$D29&gt;=H$7,$D29&lt;=H$7+6),"◆","")</f>
        <v/>
      </c>
      <c r="I29" s="27">
        <f>IF(AND($B29="Milestone",$D29&gt;=I$7,$D29&lt;=I$7+6),"◆","")</f>
        <v/>
      </c>
      <c r="J29" s="27">
        <f>IF(AND($B29="Milestone",$D29&gt;=J$7,$D29&lt;=J$7+6),"◆","")</f>
        <v/>
      </c>
      <c r="K29" s="27">
        <f>IF(AND($B29="Milestone",$D29&gt;=K$7,$D29&lt;=K$7+6),"◆","")</f>
        <v/>
      </c>
      <c r="L29" s="27">
        <f>IF(AND($B29="Milestone",$D29&gt;=L$7,$D29&lt;=L$7+6),"◆","")</f>
        <v/>
      </c>
      <c r="M29" s="27">
        <f>IF(AND($B29="Milestone",$D29&gt;=M$7,$D29&lt;=M$7+6),"◆","")</f>
        <v/>
      </c>
      <c r="N29" s="27">
        <f>IF(AND($B29="Milestone",$D29&gt;=N$7,$D29&lt;=N$7+6),"◆","")</f>
        <v/>
      </c>
      <c r="O29" s="27">
        <f>IF(AND($B29="Milestone",$D29&gt;=O$7,$D29&lt;=O$7+6),"◆","")</f>
        <v/>
      </c>
      <c r="P29" s="27">
        <f>IF(AND($B29="Milestone",$D29&gt;=P$7,$D29&lt;=P$7+6),"◆","")</f>
        <v/>
      </c>
      <c r="Q29" s="27">
        <f>IF(AND($B29="Milestone",$D29&gt;=Q$7,$D29&lt;=Q$7+6),"◆","")</f>
        <v/>
      </c>
      <c r="R29" s="27">
        <f>IF(AND($B29="Milestone",$D29&gt;=R$7,$D29&lt;=R$7+6),"◆","")</f>
        <v/>
      </c>
      <c r="S29" s="27">
        <f>IF(AND($B29="Milestone",$D29&gt;=S$7,$D29&lt;=S$7+6),"◆","")</f>
        <v/>
      </c>
      <c r="T29" s="27">
        <f>IF(AND($B29="Milestone",$D29&gt;=T$7,$D29&lt;=T$7+6),"◆","")</f>
        <v/>
      </c>
      <c r="U29" s="27">
        <f>IF(AND($B29="Milestone",$D29&gt;=U$7,$D29&lt;=U$7+6),"◆","")</f>
        <v/>
      </c>
      <c r="V29" s="27">
        <f>IF(AND($B29="Milestone",$D29&gt;=V$7,$D29&lt;=V$7+6),"◆","")</f>
        <v/>
      </c>
      <c r="W29" s="27">
        <f>IF(AND($B29="Milestone",$D29&gt;=W$7,$D29&lt;=W$7+6),"◆","")</f>
        <v/>
      </c>
      <c r="X29" s="27">
        <f>IF(AND($B29="Milestone",$D29&gt;=X$7,$D29&lt;=X$7+6),"◆","")</f>
        <v/>
      </c>
      <c r="Y29" s="27">
        <f>IF(AND($B29="Milestone",$D29&gt;=Y$7,$D29&lt;=Y$7+6),"◆","")</f>
        <v/>
      </c>
      <c r="Z29" s="27">
        <f>IF(AND($B29="Milestone",$D29&gt;=Z$7,$D29&lt;=Z$7+6),"◆","")</f>
        <v/>
      </c>
      <c r="AA29" s="27">
        <f>IF(AND($B29="Milestone",$D29&gt;=AA$7,$D29&lt;=AA$7+6),"◆","")</f>
        <v/>
      </c>
      <c r="AB29" s="27">
        <f>IF(AND($B29="Milestone",$D29&gt;=AB$7,$D29&lt;=AB$7+6),"◆","")</f>
        <v/>
      </c>
      <c r="AC29" s="27">
        <f>IF(AND($B29="Milestone",$D29&gt;=AC$7,$D29&lt;=AC$7+6),"◆","")</f>
        <v/>
      </c>
      <c r="AD29" s="27">
        <f>IF(AND($B29="Milestone",$D29&gt;=AD$7,$D29&lt;=AD$7+6),"◆","")</f>
        <v/>
      </c>
      <c r="AE29" s="27">
        <f>IF(AND($B29="Milestone",$D29&gt;=AE$7,$D29&lt;=AE$7+6),"◆","")</f>
        <v/>
      </c>
      <c r="AF29" s="27">
        <f>IF(AND($B29="Milestone",$D29&gt;=AF$7,$D29&lt;=AF$7+6),"◆","")</f>
        <v/>
      </c>
      <c r="AG29" s="27">
        <f>IF(AND($B29="Milestone",$D29&gt;=AG$7,$D29&lt;=AG$7+6),"◆","")</f>
        <v/>
      </c>
      <c r="AH29" s="27">
        <f>IF(AND($B29="Milestone",$D29&gt;=AH$7,$D29&lt;=AH$7+6),"◆","")</f>
        <v/>
      </c>
      <c r="AI29" s="27">
        <f>IF(AND($B29="Milestone",$D29&gt;=AI$7,$D29&lt;=AI$7+6),"◆","")</f>
        <v/>
      </c>
      <c r="AJ29" s="27">
        <f>IF(AND($B29="Milestone",$D29&gt;=AJ$7,$D29&lt;=AJ$7+6),"◆","")</f>
        <v/>
      </c>
      <c r="AK29" s="27">
        <f>IF(AND($B29="Milestone",$D29&gt;=AK$7,$D29&lt;=AK$7+6),"◆","")</f>
        <v/>
      </c>
      <c r="AL29" s="27">
        <f>IF(AND($B29="Milestone",$D29&gt;=AL$7,$D29&lt;=AL$7+6),"◆","")</f>
        <v/>
      </c>
      <c r="AM29" s="27">
        <f>IF(AND($B29="Milestone",$D29&gt;=AM$7,$D29&lt;=AM$7+6),"◆","")</f>
        <v/>
      </c>
      <c r="AN29" s="27">
        <f>IF(AND($B29="Milestone",$D29&gt;=AN$7,$D29&lt;=AN$7+6),"◆","")</f>
        <v/>
      </c>
      <c r="AO29" s="27">
        <f>IF(AND($B29="Milestone",$D29&gt;=AO$7,$D29&lt;=AO$7+6),"◆","")</f>
        <v/>
      </c>
      <c r="AP29" s="27">
        <f>IF(AND($B29="Milestone",$D29&gt;=AP$7,$D29&lt;=AP$7+6),"◆","")</f>
        <v/>
      </c>
    </row>
    <row r="30">
      <c r="A30" s="24" t="inlineStr">
        <is>
          <t>Analysis</t>
        </is>
      </c>
      <c r="B30" s="25" t="inlineStr">
        <is>
          <t>Phase</t>
        </is>
      </c>
      <c r="C30" s="26">
        <f>$C$3+ROUND(0.5514*($C$4-$C$3),0)</f>
        <v/>
      </c>
      <c r="D30" s="26">
        <f>$C$3+ROUND(0.7196*($C$4-$C$3),0)</f>
        <v/>
      </c>
      <c r="E30" s="25">
        <f>IF(AND(ISNUMBER(C30),ISNUMBER(D30)),D30-C30+1,"")</f>
        <v/>
      </c>
      <c r="F30" s="25" t="inlineStr"/>
      <c r="G30" s="27">
        <f>IF(AND($B30="Milestone",$D30&gt;=G$7,$D30&lt;=G$7+6),"◆","")</f>
        <v/>
      </c>
      <c r="H30" s="27">
        <f>IF(AND($B30="Milestone",$D30&gt;=H$7,$D30&lt;=H$7+6),"◆","")</f>
        <v/>
      </c>
      <c r="I30" s="27">
        <f>IF(AND($B30="Milestone",$D30&gt;=I$7,$D30&lt;=I$7+6),"◆","")</f>
        <v/>
      </c>
      <c r="J30" s="27">
        <f>IF(AND($B30="Milestone",$D30&gt;=J$7,$D30&lt;=J$7+6),"◆","")</f>
        <v/>
      </c>
      <c r="K30" s="27">
        <f>IF(AND($B30="Milestone",$D30&gt;=K$7,$D30&lt;=K$7+6),"◆","")</f>
        <v/>
      </c>
      <c r="L30" s="27">
        <f>IF(AND($B30="Milestone",$D30&gt;=L$7,$D30&lt;=L$7+6),"◆","")</f>
        <v/>
      </c>
      <c r="M30" s="27">
        <f>IF(AND($B30="Milestone",$D30&gt;=M$7,$D30&lt;=M$7+6),"◆","")</f>
        <v/>
      </c>
      <c r="N30" s="27">
        <f>IF(AND($B30="Milestone",$D30&gt;=N$7,$D30&lt;=N$7+6),"◆","")</f>
        <v/>
      </c>
      <c r="O30" s="27">
        <f>IF(AND($B30="Milestone",$D30&gt;=O$7,$D30&lt;=O$7+6),"◆","")</f>
        <v/>
      </c>
      <c r="P30" s="27">
        <f>IF(AND($B30="Milestone",$D30&gt;=P$7,$D30&lt;=P$7+6),"◆","")</f>
        <v/>
      </c>
      <c r="Q30" s="27">
        <f>IF(AND($B30="Milestone",$D30&gt;=Q$7,$D30&lt;=Q$7+6),"◆","")</f>
        <v/>
      </c>
      <c r="R30" s="27">
        <f>IF(AND($B30="Milestone",$D30&gt;=R$7,$D30&lt;=R$7+6),"◆","")</f>
        <v/>
      </c>
      <c r="S30" s="27">
        <f>IF(AND($B30="Milestone",$D30&gt;=S$7,$D30&lt;=S$7+6),"◆","")</f>
        <v/>
      </c>
      <c r="T30" s="27">
        <f>IF(AND($B30="Milestone",$D30&gt;=T$7,$D30&lt;=T$7+6),"◆","")</f>
        <v/>
      </c>
      <c r="U30" s="27">
        <f>IF(AND($B30="Milestone",$D30&gt;=U$7,$D30&lt;=U$7+6),"◆","")</f>
        <v/>
      </c>
      <c r="V30" s="27">
        <f>IF(AND($B30="Milestone",$D30&gt;=V$7,$D30&lt;=V$7+6),"◆","")</f>
        <v/>
      </c>
      <c r="W30" s="27">
        <f>IF(AND($B30="Milestone",$D30&gt;=W$7,$D30&lt;=W$7+6),"◆","")</f>
        <v/>
      </c>
      <c r="X30" s="27">
        <f>IF(AND($B30="Milestone",$D30&gt;=X$7,$D30&lt;=X$7+6),"◆","")</f>
        <v/>
      </c>
      <c r="Y30" s="27">
        <f>IF(AND($B30="Milestone",$D30&gt;=Y$7,$D30&lt;=Y$7+6),"◆","")</f>
        <v/>
      </c>
      <c r="Z30" s="27">
        <f>IF(AND($B30="Milestone",$D30&gt;=Z$7,$D30&lt;=Z$7+6),"◆","")</f>
        <v/>
      </c>
      <c r="AA30" s="27">
        <f>IF(AND($B30="Milestone",$D30&gt;=AA$7,$D30&lt;=AA$7+6),"◆","")</f>
        <v/>
      </c>
      <c r="AB30" s="27">
        <f>IF(AND($B30="Milestone",$D30&gt;=AB$7,$D30&lt;=AB$7+6),"◆","")</f>
        <v/>
      </c>
      <c r="AC30" s="27">
        <f>IF(AND($B30="Milestone",$D30&gt;=AC$7,$D30&lt;=AC$7+6),"◆","")</f>
        <v/>
      </c>
      <c r="AD30" s="27">
        <f>IF(AND($B30="Milestone",$D30&gt;=AD$7,$D30&lt;=AD$7+6),"◆","")</f>
        <v/>
      </c>
      <c r="AE30" s="27">
        <f>IF(AND($B30="Milestone",$D30&gt;=AE$7,$D30&lt;=AE$7+6),"◆","")</f>
        <v/>
      </c>
      <c r="AF30" s="27">
        <f>IF(AND($B30="Milestone",$D30&gt;=AF$7,$D30&lt;=AF$7+6),"◆","")</f>
        <v/>
      </c>
      <c r="AG30" s="27">
        <f>IF(AND($B30="Milestone",$D30&gt;=AG$7,$D30&lt;=AG$7+6),"◆","")</f>
        <v/>
      </c>
      <c r="AH30" s="27">
        <f>IF(AND($B30="Milestone",$D30&gt;=AH$7,$D30&lt;=AH$7+6),"◆","")</f>
        <v/>
      </c>
      <c r="AI30" s="27">
        <f>IF(AND($B30="Milestone",$D30&gt;=AI$7,$D30&lt;=AI$7+6),"◆","")</f>
        <v/>
      </c>
      <c r="AJ30" s="27">
        <f>IF(AND($B30="Milestone",$D30&gt;=AJ$7,$D30&lt;=AJ$7+6),"◆","")</f>
        <v/>
      </c>
      <c r="AK30" s="27">
        <f>IF(AND($B30="Milestone",$D30&gt;=AK$7,$D30&lt;=AK$7+6),"◆","")</f>
        <v/>
      </c>
      <c r="AL30" s="27">
        <f>IF(AND($B30="Milestone",$D30&gt;=AL$7,$D30&lt;=AL$7+6),"◆","")</f>
        <v/>
      </c>
      <c r="AM30" s="27">
        <f>IF(AND($B30="Milestone",$D30&gt;=AM$7,$D30&lt;=AM$7+6),"◆","")</f>
        <v/>
      </c>
      <c r="AN30" s="27">
        <f>IF(AND($B30="Milestone",$D30&gt;=AN$7,$D30&lt;=AN$7+6),"◆","")</f>
        <v/>
      </c>
      <c r="AO30" s="27">
        <f>IF(AND($B30="Milestone",$D30&gt;=AO$7,$D30&lt;=AO$7+6),"◆","")</f>
        <v/>
      </c>
      <c r="AP30" s="27">
        <f>IF(AND($B30="Milestone",$D30&gt;=AP$7,$D30&lt;=AP$7+6),"◆","")</f>
        <v/>
      </c>
    </row>
    <row r="31">
      <c r="A31" s="28" t="inlineStr">
        <is>
          <t xml:space="preserve">   Analyse your results</t>
        </is>
      </c>
      <c r="B31" s="29" t="inlineStr">
        <is>
          <t>Task</t>
        </is>
      </c>
      <c r="C31" s="30">
        <f>$C$3+ROUND(0.5514*($C$4-$C$3),0)</f>
        <v/>
      </c>
      <c r="D31" s="30">
        <f>$C$3+ROUND(0.6355*($C$4-$C$3),0)</f>
        <v/>
      </c>
      <c r="E31" s="29">
        <f>IF(AND(ISNUMBER(C31),ISNUMBER(D31)),D31-C31+1,"")</f>
        <v/>
      </c>
      <c r="F31" s="29" t="inlineStr">
        <is>
          <t>Not started</t>
        </is>
      </c>
      <c r="G31" s="27">
        <f>IF(AND($B31="Milestone",$D31&gt;=G$7,$D31&lt;=G$7+6),"◆","")</f>
        <v/>
      </c>
      <c r="H31" s="27">
        <f>IF(AND($B31="Milestone",$D31&gt;=H$7,$D31&lt;=H$7+6),"◆","")</f>
        <v/>
      </c>
      <c r="I31" s="27">
        <f>IF(AND($B31="Milestone",$D31&gt;=I$7,$D31&lt;=I$7+6),"◆","")</f>
        <v/>
      </c>
      <c r="J31" s="27">
        <f>IF(AND($B31="Milestone",$D31&gt;=J$7,$D31&lt;=J$7+6),"◆","")</f>
        <v/>
      </c>
      <c r="K31" s="27">
        <f>IF(AND($B31="Milestone",$D31&gt;=K$7,$D31&lt;=K$7+6),"◆","")</f>
        <v/>
      </c>
      <c r="L31" s="27">
        <f>IF(AND($B31="Milestone",$D31&gt;=L$7,$D31&lt;=L$7+6),"◆","")</f>
        <v/>
      </c>
      <c r="M31" s="27">
        <f>IF(AND($B31="Milestone",$D31&gt;=M$7,$D31&lt;=M$7+6),"◆","")</f>
        <v/>
      </c>
      <c r="N31" s="27">
        <f>IF(AND($B31="Milestone",$D31&gt;=N$7,$D31&lt;=N$7+6),"◆","")</f>
        <v/>
      </c>
      <c r="O31" s="27">
        <f>IF(AND($B31="Milestone",$D31&gt;=O$7,$D31&lt;=O$7+6),"◆","")</f>
        <v/>
      </c>
      <c r="P31" s="27">
        <f>IF(AND($B31="Milestone",$D31&gt;=P$7,$D31&lt;=P$7+6),"◆","")</f>
        <v/>
      </c>
      <c r="Q31" s="27">
        <f>IF(AND($B31="Milestone",$D31&gt;=Q$7,$D31&lt;=Q$7+6),"◆","")</f>
        <v/>
      </c>
      <c r="R31" s="27">
        <f>IF(AND($B31="Milestone",$D31&gt;=R$7,$D31&lt;=R$7+6),"◆","")</f>
        <v/>
      </c>
      <c r="S31" s="27">
        <f>IF(AND($B31="Milestone",$D31&gt;=S$7,$D31&lt;=S$7+6),"◆","")</f>
        <v/>
      </c>
      <c r="T31" s="27">
        <f>IF(AND($B31="Milestone",$D31&gt;=T$7,$D31&lt;=T$7+6),"◆","")</f>
        <v/>
      </c>
      <c r="U31" s="27">
        <f>IF(AND($B31="Milestone",$D31&gt;=U$7,$D31&lt;=U$7+6),"◆","")</f>
        <v/>
      </c>
      <c r="V31" s="27">
        <f>IF(AND($B31="Milestone",$D31&gt;=V$7,$D31&lt;=V$7+6),"◆","")</f>
        <v/>
      </c>
      <c r="W31" s="27">
        <f>IF(AND($B31="Milestone",$D31&gt;=W$7,$D31&lt;=W$7+6),"◆","")</f>
        <v/>
      </c>
      <c r="X31" s="27">
        <f>IF(AND($B31="Milestone",$D31&gt;=X$7,$D31&lt;=X$7+6),"◆","")</f>
        <v/>
      </c>
      <c r="Y31" s="27">
        <f>IF(AND($B31="Milestone",$D31&gt;=Y$7,$D31&lt;=Y$7+6),"◆","")</f>
        <v/>
      </c>
      <c r="Z31" s="27">
        <f>IF(AND($B31="Milestone",$D31&gt;=Z$7,$D31&lt;=Z$7+6),"◆","")</f>
        <v/>
      </c>
      <c r="AA31" s="27">
        <f>IF(AND($B31="Milestone",$D31&gt;=AA$7,$D31&lt;=AA$7+6),"◆","")</f>
        <v/>
      </c>
      <c r="AB31" s="27">
        <f>IF(AND($B31="Milestone",$D31&gt;=AB$7,$D31&lt;=AB$7+6),"◆","")</f>
        <v/>
      </c>
      <c r="AC31" s="27">
        <f>IF(AND($B31="Milestone",$D31&gt;=AC$7,$D31&lt;=AC$7+6),"◆","")</f>
        <v/>
      </c>
      <c r="AD31" s="27">
        <f>IF(AND($B31="Milestone",$D31&gt;=AD$7,$D31&lt;=AD$7+6),"◆","")</f>
        <v/>
      </c>
      <c r="AE31" s="27">
        <f>IF(AND($B31="Milestone",$D31&gt;=AE$7,$D31&lt;=AE$7+6),"◆","")</f>
        <v/>
      </c>
      <c r="AF31" s="27">
        <f>IF(AND($B31="Milestone",$D31&gt;=AF$7,$D31&lt;=AF$7+6),"◆","")</f>
        <v/>
      </c>
      <c r="AG31" s="27">
        <f>IF(AND($B31="Milestone",$D31&gt;=AG$7,$D31&lt;=AG$7+6),"◆","")</f>
        <v/>
      </c>
      <c r="AH31" s="27">
        <f>IF(AND($B31="Milestone",$D31&gt;=AH$7,$D31&lt;=AH$7+6),"◆","")</f>
        <v/>
      </c>
      <c r="AI31" s="27">
        <f>IF(AND($B31="Milestone",$D31&gt;=AI$7,$D31&lt;=AI$7+6),"◆","")</f>
        <v/>
      </c>
      <c r="AJ31" s="27">
        <f>IF(AND($B31="Milestone",$D31&gt;=AJ$7,$D31&lt;=AJ$7+6),"◆","")</f>
        <v/>
      </c>
      <c r="AK31" s="27">
        <f>IF(AND($B31="Milestone",$D31&gt;=AK$7,$D31&lt;=AK$7+6),"◆","")</f>
        <v/>
      </c>
      <c r="AL31" s="27">
        <f>IF(AND($B31="Milestone",$D31&gt;=AL$7,$D31&lt;=AL$7+6),"◆","")</f>
        <v/>
      </c>
      <c r="AM31" s="27">
        <f>IF(AND($B31="Milestone",$D31&gt;=AM$7,$D31&lt;=AM$7+6),"◆","")</f>
        <v/>
      </c>
      <c r="AN31" s="27">
        <f>IF(AND($B31="Milestone",$D31&gt;=AN$7,$D31&lt;=AN$7+6),"◆","")</f>
        <v/>
      </c>
      <c r="AO31" s="27">
        <f>IF(AND($B31="Milestone",$D31&gt;=AO$7,$D31&lt;=AO$7+6),"◆","")</f>
        <v/>
      </c>
      <c r="AP31" s="27">
        <f>IF(AND($B31="Milestone",$D31&gt;=AP$7,$D31&lt;=AP$7+6),"◆","")</f>
        <v/>
      </c>
    </row>
    <row r="32">
      <c r="A32" s="28" t="inlineStr">
        <is>
          <t xml:space="preserve">   Make the figures and tables</t>
        </is>
      </c>
      <c r="B32" s="29" t="inlineStr">
        <is>
          <t>Task</t>
        </is>
      </c>
      <c r="C32" s="30">
        <f>$C$3+ROUND(0.6355*($C$4-$C$3),0)</f>
        <v/>
      </c>
      <c r="D32" s="30">
        <f>$C$3+ROUND(0.6963*($C$4-$C$3),0)</f>
        <v/>
      </c>
      <c r="E32" s="29">
        <f>IF(AND(ISNUMBER(C32),ISNUMBER(D32)),D32-C32+1,"")</f>
        <v/>
      </c>
      <c r="F32" s="29" t="inlineStr">
        <is>
          <t>Not started</t>
        </is>
      </c>
      <c r="G32" s="27">
        <f>IF(AND($B32="Milestone",$D32&gt;=G$7,$D32&lt;=G$7+6),"◆","")</f>
        <v/>
      </c>
      <c r="H32" s="27">
        <f>IF(AND($B32="Milestone",$D32&gt;=H$7,$D32&lt;=H$7+6),"◆","")</f>
        <v/>
      </c>
      <c r="I32" s="27">
        <f>IF(AND($B32="Milestone",$D32&gt;=I$7,$D32&lt;=I$7+6),"◆","")</f>
        <v/>
      </c>
      <c r="J32" s="27">
        <f>IF(AND($B32="Milestone",$D32&gt;=J$7,$D32&lt;=J$7+6),"◆","")</f>
        <v/>
      </c>
      <c r="K32" s="27">
        <f>IF(AND($B32="Milestone",$D32&gt;=K$7,$D32&lt;=K$7+6),"◆","")</f>
        <v/>
      </c>
      <c r="L32" s="27">
        <f>IF(AND($B32="Milestone",$D32&gt;=L$7,$D32&lt;=L$7+6),"◆","")</f>
        <v/>
      </c>
      <c r="M32" s="27">
        <f>IF(AND($B32="Milestone",$D32&gt;=M$7,$D32&lt;=M$7+6),"◆","")</f>
        <v/>
      </c>
      <c r="N32" s="27">
        <f>IF(AND($B32="Milestone",$D32&gt;=N$7,$D32&lt;=N$7+6),"◆","")</f>
        <v/>
      </c>
      <c r="O32" s="27">
        <f>IF(AND($B32="Milestone",$D32&gt;=O$7,$D32&lt;=O$7+6),"◆","")</f>
        <v/>
      </c>
      <c r="P32" s="27">
        <f>IF(AND($B32="Milestone",$D32&gt;=P$7,$D32&lt;=P$7+6),"◆","")</f>
        <v/>
      </c>
      <c r="Q32" s="27">
        <f>IF(AND($B32="Milestone",$D32&gt;=Q$7,$D32&lt;=Q$7+6),"◆","")</f>
        <v/>
      </c>
      <c r="R32" s="27">
        <f>IF(AND($B32="Milestone",$D32&gt;=R$7,$D32&lt;=R$7+6),"◆","")</f>
        <v/>
      </c>
      <c r="S32" s="27">
        <f>IF(AND($B32="Milestone",$D32&gt;=S$7,$D32&lt;=S$7+6),"◆","")</f>
        <v/>
      </c>
      <c r="T32" s="27">
        <f>IF(AND($B32="Milestone",$D32&gt;=T$7,$D32&lt;=T$7+6),"◆","")</f>
        <v/>
      </c>
      <c r="U32" s="27">
        <f>IF(AND($B32="Milestone",$D32&gt;=U$7,$D32&lt;=U$7+6),"◆","")</f>
        <v/>
      </c>
      <c r="V32" s="27">
        <f>IF(AND($B32="Milestone",$D32&gt;=V$7,$D32&lt;=V$7+6),"◆","")</f>
        <v/>
      </c>
      <c r="W32" s="27">
        <f>IF(AND($B32="Milestone",$D32&gt;=W$7,$D32&lt;=W$7+6),"◆","")</f>
        <v/>
      </c>
      <c r="X32" s="27">
        <f>IF(AND($B32="Milestone",$D32&gt;=X$7,$D32&lt;=X$7+6),"◆","")</f>
        <v/>
      </c>
      <c r="Y32" s="27">
        <f>IF(AND($B32="Milestone",$D32&gt;=Y$7,$D32&lt;=Y$7+6),"◆","")</f>
        <v/>
      </c>
      <c r="Z32" s="27">
        <f>IF(AND($B32="Milestone",$D32&gt;=Z$7,$D32&lt;=Z$7+6),"◆","")</f>
        <v/>
      </c>
      <c r="AA32" s="27">
        <f>IF(AND($B32="Milestone",$D32&gt;=AA$7,$D32&lt;=AA$7+6),"◆","")</f>
        <v/>
      </c>
      <c r="AB32" s="27">
        <f>IF(AND($B32="Milestone",$D32&gt;=AB$7,$D32&lt;=AB$7+6),"◆","")</f>
        <v/>
      </c>
      <c r="AC32" s="27">
        <f>IF(AND($B32="Milestone",$D32&gt;=AC$7,$D32&lt;=AC$7+6),"◆","")</f>
        <v/>
      </c>
      <c r="AD32" s="27">
        <f>IF(AND($B32="Milestone",$D32&gt;=AD$7,$D32&lt;=AD$7+6),"◆","")</f>
        <v/>
      </c>
      <c r="AE32" s="27">
        <f>IF(AND($B32="Milestone",$D32&gt;=AE$7,$D32&lt;=AE$7+6),"◆","")</f>
        <v/>
      </c>
      <c r="AF32" s="27">
        <f>IF(AND($B32="Milestone",$D32&gt;=AF$7,$D32&lt;=AF$7+6),"◆","")</f>
        <v/>
      </c>
      <c r="AG32" s="27">
        <f>IF(AND($B32="Milestone",$D32&gt;=AG$7,$D32&lt;=AG$7+6),"◆","")</f>
        <v/>
      </c>
      <c r="AH32" s="27">
        <f>IF(AND($B32="Milestone",$D32&gt;=AH$7,$D32&lt;=AH$7+6),"◆","")</f>
        <v/>
      </c>
      <c r="AI32" s="27">
        <f>IF(AND($B32="Milestone",$D32&gt;=AI$7,$D32&lt;=AI$7+6),"◆","")</f>
        <v/>
      </c>
      <c r="AJ32" s="27">
        <f>IF(AND($B32="Milestone",$D32&gt;=AJ$7,$D32&lt;=AJ$7+6),"◆","")</f>
        <v/>
      </c>
      <c r="AK32" s="27">
        <f>IF(AND($B32="Milestone",$D32&gt;=AK$7,$D32&lt;=AK$7+6),"◆","")</f>
        <v/>
      </c>
      <c r="AL32" s="27">
        <f>IF(AND($B32="Milestone",$D32&gt;=AL$7,$D32&lt;=AL$7+6),"◆","")</f>
        <v/>
      </c>
      <c r="AM32" s="27">
        <f>IF(AND($B32="Milestone",$D32&gt;=AM$7,$D32&lt;=AM$7+6),"◆","")</f>
        <v/>
      </c>
      <c r="AN32" s="27">
        <f>IF(AND($B32="Milestone",$D32&gt;=AN$7,$D32&lt;=AN$7+6),"◆","")</f>
        <v/>
      </c>
      <c r="AO32" s="27">
        <f>IF(AND($B32="Milestone",$D32&gt;=AO$7,$D32&lt;=AO$7+6),"◆","")</f>
        <v/>
      </c>
      <c r="AP32" s="27">
        <f>IF(AND($B32="Milestone",$D32&gt;=AP$7,$D32&lt;=AP$7+6),"◆","")</f>
        <v/>
      </c>
    </row>
    <row r="33">
      <c r="A33" s="28" t="inlineStr">
        <is>
          <t xml:space="preserve">   Write: Results</t>
        </is>
      </c>
      <c r="B33" s="29" t="inlineStr">
        <is>
          <t>Task</t>
        </is>
      </c>
      <c r="C33" s="30">
        <f>$C$3+ROUND(0.6963*($C$4-$C$3),0)</f>
        <v/>
      </c>
      <c r="D33" s="30">
        <f>$C$3+ROUND(0.7196*($C$4-$C$3),0)</f>
        <v/>
      </c>
      <c r="E33" s="29">
        <f>IF(AND(ISNUMBER(C33),ISNUMBER(D33)),D33-C33+1,"")</f>
        <v/>
      </c>
      <c r="F33" s="29" t="inlineStr">
        <is>
          <t>Not started</t>
        </is>
      </c>
      <c r="G33" s="27">
        <f>IF(AND($B33="Milestone",$D33&gt;=G$7,$D33&lt;=G$7+6),"◆","")</f>
        <v/>
      </c>
      <c r="H33" s="27">
        <f>IF(AND($B33="Milestone",$D33&gt;=H$7,$D33&lt;=H$7+6),"◆","")</f>
        <v/>
      </c>
      <c r="I33" s="27">
        <f>IF(AND($B33="Milestone",$D33&gt;=I$7,$D33&lt;=I$7+6),"◆","")</f>
        <v/>
      </c>
      <c r="J33" s="27">
        <f>IF(AND($B33="Milestone",$D33&gt;=J$7,$D33&lt;=J$7+6),"◆","")</f>
        <v/>
      </c>
      <c r="K33" s="27">
        <f>IF(AND($B33="Milestone",$D33&gt;=K$7,$D33&lt;=K$7+6),"◆","")</f>
        <v/>
      </c>
      <c r="L33" s="27">
        <f>IF(AND($B33="Milestone",$D33&gt;=L$7,$D33&lt;=L$7+6),"◆","")</f>
        <v/>
      </c>
      <c r="M33" s="27">
        <f>IF(AND($B33="Milestone",$D33&gt;=M$7,$D33&lt;=M$7+6),"◆","")</f>
        <v/>
      </c>
      <c r="N33" s="27">
        <f>IF(AND($B33="Milestone",$D33&gt;=N$7,$D33&lt;=N$7+6),"◆","")</f>
        <v/>
      </c>
      <c r="O33" s="27">
        <f>IF(AND($B33="Milestone",$D33&gt;=O$7,$D33&lt;=O$7+6),"◆","")</f>
        <v/>
      </c>
      <c r="P33" s="27">
        <f>IF(AND($B33="Milestone",$D33&gt;=P$7,$D33&lt;=P$7+6),"◆","")</f>
        <v/>
      </c>
      <c r="Q33" s="27">
        <f>IF(AND($B33="Milestone",$D33&gt;=Q$7,$D33&lt;=Q$7+6),"◆","")</f>
        <v/>
      </c>
      <c r="R33" s="27">
        <f>IF(AND($B33="Milestone",$D33&gt;=R$7,$D33&lt;=R$7+6),"◆","")</f>
        <v/>
      </c>
      <c r="S33" s="27">
        <f>IF(AND($B33="Milestone",$D33&gt;=S$7,$D33&lt;=S$7+6),"◆","")</f>
        <v/>
      </c>
      <c r="T33" s="27">
        <f>IF(AND($B33="Milestone",$D33&gt;=T$7,$D33&lt;=T$7+6),"◆","")</f>
        <v/>
      </c>
      <c r="U33" s="27">
        <f>IF(AND($B33="Milestone",$D33&gt;=U$7,$D33&lt;=U$7+6),"◆","")</f>
        <v/>
      </c>
      <c r="V33" s="27">
        <f>IF(AND($B33="Milestone",$D33&gt;=V$7,$D33&lt;=V$7+6),"◆","")</f>
        <v/>
      </c>
      <c r="W33" s="27">
        <f>IF(AND($B33="Milestone",$D33&gt;=W$7,$D33&lt;=W$7+6),"◆","")</f>
        <v/>
      </c>
      <c r="X33" s="27">
        <f>IF(AND($B33="Milestone",$D33&gt;=X$7,$D33&lt;=X$7+6),"◆","")</f>
        <v/>
      </c>
      <c r="Y33" s="27">
        <f>IF(AND($B33="Milestone",$D33&gt;=Y$7,$D33&lt;=Y$7+6),"◆","")</f>
        <v/>
      </c>
      <c r="Z33" s="27">
        <f>IF(AND($B33="Milestone",$D33&gt;=Z$7,$D33&lt;=Z$7+6),"◆","")</f>
        <v/>
      </c>
      <c r="AA33" s="27">
        <f>IF(AND($B33="Milestone",$D33&gt;=AA$7,$D33&lt;=AA$7+6),"◆","")</f>
        <v/>
      </c>
      <c r="AB33" s="27">
        <f>IF(AND($B33="Milestone",$D33&gt;=AB$7,$D33&lt;=AB$7+6),"◆","")</f>
        <v/>
      </c>
      <c r="AC33" s="27">
        <f>IF(AND($B33="Milestone",$D33&gt;=AC$7,$D33&lt;=AC$7+6),"◆","")</f>
        <v/>
      </c>
      <c r="AD33" s="27">
        <f>IF(AND($B33="Milestone",$D33&gt;=AD$7,$D33&lt;=AD$7+6),"◆","")</f>
        <v/>
      </c>
      <c r="AE33" s="27">
        <f>IF(AND($B33="Milestone",$D33&gt;=AE$7,$D33&lt;=AE$7+6),"◆","")</f>
        <v/>
      </c>
      <c r="AF33" s="27">
        <f>IF(AND($B33="Milestone",$D33&gt;=AF$7,$D33&lt;=AF$7+6),"◆","")</f>
        <v/>
      </c>
      <c r="AG33" s="27">
        <f>IF(AND($B33="Milestone",$D33&gt;=AG$7,$D33&lt;=AG$7+6),"◆","")</f>
        <v/>
      </c>
      <c r="AH33" s="27">
        <f>IF(AND($B33="Milestone",$D33&gt;=AH$7,$D33&lt;=AH$7+6),"◆","")</f>
        <v/>
      </c>
      <c r="AI33" s="27">
        <f>IF(AND($B33="Milestone",$D33&gt;=AI$7,$D33&lt;=AI$7+6),"◆","")</f>
        <v/>
      </c>
      <c r="AJ33" s="27">
        <f>IF(AND($B33="Milestone",$D33&gt;=AJ$7,$D33&lt;=AJ$7+6),"◆","")</f>
        <v/>
      </c>
      <c r="AK33" s="27">
        <f>IF(AND($B33="Milestone",$D33&gt;=AK$7,$D33&lt;=AK$7+6),"◆","")</f>
        <v/>
      </c>
      <c r="AL33" s="27">
        <f>IF(AND($B33="Milestone",$D33&gt;=AL$7,$D33&lt;=AL$7+6),"◆","")</f>
        <v/>
      </c>
      <c r="AM33" s="27">
        <f>IF(AND($B33="Milestone",$D33&gt;=AM$7,$D33&lt;=AM$7+6),"◆","")</f>
        <v/>
      </c>
      <c r="AN33" s="27">
        <f>IF(AND($B33="Milestone",$D33&gt;=AN$7,$D33&lt;=AN$7+6),"◆","")</f>
        <v/>
      </c>
      <c r="AO33" s="27">
        <f>IF(AND($B33="Milestone",$D33&gt;=AO$7,$D33&lt;=AO$7+6),"◆","")</f>
        <v/>
      </c>
      <c r="AP33" s="27">
        <f>IF(AND($B33="Milestone",$D33&gt;=AP$7,$D33&lt;=AP$7+6),"◆","")</f>
        <v/>
      </c>
    </row>
    <row r="34">
      <c r="A34" s="24" t="inlineStr">
        <is>
          <t>Writing</t>
        </is>
      </c>
      <c r="B34" s="25" t="inlineStr">
        <is>
          <t>Phase</t>
        </is>
      </c>
      <c r="C34" s="26">
        <f>$C$3+ROUND(0.3505*($C$4-$C$3),0)</f>
        <v/>
      </c>
      <c r="D34" s="26">
        <f>$C$3+ROUND(0.7991*($C$4-$C$3),0)</f>
        <v/>
      </c>
      <c r="E34" s="25">
        <f>IF(AND(ISNUMBER(C34),ISNUMBER(D34)),D34-C34+1,"")</f>
        <v/>
      </c>
      <c r="F34" s="25" t="inlineStr"/>
      <c r="G34" s="27">
        <f>IF(AND($B34="Milestone",$D34&gt;=G$7,$D34&lt;=G$7+6),"◆","")</f>
        <v/>
      </c>
      <c r="H34" s="27">
        <f>IF(AND($B34="Milestone",$D34&gt;=H$7,$D34&lt;=H$7+6),"◆","")</f>
        <v/>
      </c>
      <c r="I34" s="27">
        <f>IF(AND($B34="Milestone",$D34&gt;=I$7,$D34&lt;=I$7+6),"◆","")</f>
        <v/>
      </c>
      <c r="J34" s="27">
        <f>IF(AND($B34="Milestone",$D34&gt;=J$7,$D34&lt;=J$7+6),"◆","")</f>
        <v/>
      </c>
      <c r="K34" s="27">
        <f>IF(AND($B34="Milestone",$D34&gt;=K$7,$D34&lt;=K$7+6),"◆","")</f>
        <v/>
      </c>
      <c r="L34" s="27">
        <f>IF(AND($B34="Milestone",$D34&gt;=L$7,$D34&lt;=L$7+6),"◆","")</f>
        <v/>
      </c>
      <c r="M34" s="27">
        <f>IF(AND($B34="Milestone",$D34&gt;=M$7,$D34&lt;=M$7+6),"◆","")</f>
        <v/>
      </c>
      <c r="N34" s="27">
        <f>IF(AND($B34="Milestone",$D34&gt;=N$7,$D34&lt;=N$7+6),"◆","")</f>
        <v/>
      </c>
      <c r="O34" s="27">
        <f>IF(AND($B34="Milestone",$D34&gt;=O$7,$D34&lt;=O$7+6),"◆","")</f>
        <v/>
      </c>
      <c r="P34" s="27">
        <f>IF(AND($B34="Milestone",$D34&gt;=P$7,$D34&lt;=P$7+6),"◆","")</f>
        <v/>
      </c>
      <c r="Q34" s="27">
        <f>IF(AND($B34="Milestone",$D34&gt;=Q$7,$D34&lt;=Q$7+6),"◆","")</f>
        <v/>
      </c>
      <c r="R34" s="27">
        <f>IF(AND($B34="Milestone",$D34&gt;=R$7,$D34&lt;=R$7+6),"◆","")</f>
        <v/>
      </c>
      <c r="S34" s="27">
        <f>IF(AND($B34="Milestone",$D34&gt;=S$7,$D34&lt;=S$7+6),"◆","")</f>
        <v/>
      </c>
      <c r="T34" s="27">
        <f>IF(AND($B34="Milestone",$D34&gt;=T$7,$D34&lt;=T$7+6),"◆","")</f>
        <v/>
      </c>
      <c r="U34" s="27">
        <f>IF(AND($B34="Milestone",$D34&gt;=U$7,$D34&lt;=U$7+6),"◆","")</f>
        <v/>
      </c>
      <c r="V34" s="27">
        <f>IF(AND($B34="Milestone",$D34&gt;=V$7,$D34&lt;=V$7+6),"◆","")</f>
        <v/>
      </c>
      <c r="W34" s="27">
        <f>IF(AND($B34="Milestone",$D34&gt;=W$7,$D34&lt;=W$7+6),"◆","")</f>
        <v/>
      </c>
      <c r="X34" s="27">
        <f>IF(AND($B34="Milestone",$D34&gt;=X$7,$D34&lt;=X$7+6),"◆","")</f>
        <v/>
      </c>
      <c r="Y34" s="27">
        <f>IF(AND($B34="Milestone",$D34&gt;=Y$7,$D34&lt;=Y$7+6),"◆","")</f>
        <v/>
      </c>
      <c r="Z34" s="27">
        <f>IF(AND($B34="Milestone",$D34&gt;=Z$7,$D34&lt;=Z$7+6),"◆","")</f>
        <v/>
      </c>
      <c r="AA34" s="27">
        <f>IF(AND($B34="Milestone",$D34&gt;=AA$7,$D34&lt;=AA$7+6),"◆","")</f>
        <v/>
      </c>
      <c r="AB34" s="27">
        <f>IF(AND($B34="Milestone",$D34&gt;=AB$7,$D34&lt;=AB$7+6),"◆","")</f>
        <v/>
      </c>
      <c r="AC34" s="27">
        <f>IF(AND($B34="Milestone",$D34&gt;=AC$7,$D34&lt;=AC$7+6),"◆","")</f>
        <v/>
      </c>
      <c r="AD34" s="27">
        <f>IF(AND($B34="Milestone",$D34&gt;=AD$7,$D34&lt;=AD$7+6),"◆","")</f>
        <v/>
      </c>
      <c r="AE34" s="27">
        <f>IF(AND($B34="Milestone",$D34&gt;=AE$7,$D34&lt;=AE$7+6),"◆","")</f>
        <v/>
      </c>
      <c r="AF34" s="27">
        <f>IF(AND($B34="Milestone",$D34&gt;=AF$7,$D34&lt;=AF$7+6),"◆","")</f>
        <v/>
      </c>
      <c r="AG34" s="27">
        <f>IF(AND($B34="Milestone",$D34&gt;=AG$7,$D34&lt;=AG$7+6),"◆","")</f>
        <v/>
      </c>
      <c r="AH34" s="27">
        <f>IF(AND($B34="Milestone",$D34&gt;=AH$7,$D34&lt;=AH$7+6),"◆","")</f>
        <v/>
      </c>
      <c r="AI34" s="27">
        <f>IF(AND($B34="Milestone",$D34&gt;=AI$7,$D34&lt;=AI$7+6),"◆","")</f>
        <v/>
      </c>
      <c r="AJ34" s="27">
        <f>IF(AND($B34="Milestone",$D34&gt;=AJ$7,$D34&lt;=AJ$7+6),"◆","")</f>
        <v/>
      </c>
      <c r="AK34" s="27">
        <f>IF(AND($B34="Milestone",$D34&gt;=AK$7,$D34&lt;=AK$7+6),"◆","")</f>
        <v/>
      </c>
      <c r="AL34" s="27">
        <f>IF(AND($B34="Milestone",$D34&gt;=AL$7,$D34&lt;=AL$7+6),"◆","")</f>
        <v/>
      </c>
      <c r="AM34" s="27">
        <f>IF(AND($B34="Milestone",$D34&gt;=AM$7,$D34&lt;=AM$7+6),"◆","")</f>
        <v/>
      </c>
      <c r="AN34" s="27">
        <f>IF(AND($B34="Milestone",$D34&gt;=AN$7,$D34&lt;=AN$7+6),"◆","")</f>
        <v/>
      </c>
      <c r="AO34" s="27">
        <f>IF(AND($B34="Milestone",$D34&gt;=AO$7,$D34&lt;=AO$7+6),"◆","")</f>
        <v/>
      </c>
      <c r="AP34" s="27">
        <f>IF(AND($B34="Milestone",$D34&gt;=AP$7,$D34&lt;=AP$7+6),"◆","")</f>
        <v/>
      </c>
    </row>
    <row r="35">
      <c r="A35" s="28" t="inlineStr">
        <is>
          <t xml:space="preserve">   Write: Discussion</t>
        </is>
      </c>
      <c r="B35" s="29" t="inlineStr">
        <is>
          <t>Task</t>
        </is>
      </c>
      <c r="C35" s="30">
        <f>$C$3+ROUND(0.3505*($C$4-$C$3),0)</f>
        <v/>
      </c>
      <c r="D35" s="30">
        <f>$C$3+ROUND(0.7336*($C$4-$C$3),0)</f>
        <v/>
      </c>
      <c r="E35" s="29">
        <f>IF(AND(ISNUMBER(C35),ISNUMBER(D35)),D35-C35+1,"")</f>
        <v/>
      </c>
      <c r="F35" s="29" t="inlineStr">
        <is>
          <t>Not started</t>
        </is>
      </c>
      <c r="G35" s="27">
        <f>IF(AND($B35="Milestone",$D35&gt;=G$7,$D35&lt;=G$7+6),"◆","")</f>
        <v/>
      </c>
      <c r="H35" s="27">
        <f>IF(AND($B35="Milestone",$D35&gt;=H$7,$D35&lt;=H$7+6),"◆","")</f>
        <v/>
      </c>
      <c r="I35" s="27">
        <f>IF(AND($B35="Milestone",$D35&gt;=I$7,$D35&lt;=I$7+6),"◆","")</f>
        <v/>
      </c>
      <c r="J35" s="27">
        <f>IF(AND($B35="Milestone",$D35&gt;=J$7,$D35&lt;=J$7+6),"◆","")</f>
        <v/>
      </c>
      <c r="K35" s="27">
        <f>IF(AND($B35="Milestone",$D35&gt;=K$7,$D35&lt;=K$7+6),"◆","")</f>
        <v/>
      </c>
      <c r="L35" s="27">
        <f>IF(AND($B35="Milestone",$D35&gt;=L$7,$D35&lt;=L$7+6),"◆","")</f>
        <v/>
      </c>
      <c r="M35" s="27">
        <f>IF(AND($B35="Milestone",$D35&gt;=M$7,$D35&lt;=M$7+6),"◆","")</f>
        <v/>
      </c>
      <c r="N35" s="27">
        <f>IF(AND($B35="Milestone",$D35&gt;=N$7,$D35&lt;=N$7+6),"◆","")</f>
        <v/>
      </c>
      <c r="O35" s="27">
        <f>IF(AND($B35="Milestone",$D35&gt;=O$7,$D35&lt;=O$7+6),"◆","")</f>
        <v/>
      </c>
      <c r="P35" s="27">
        <f>IF(AND($B35="Milestone",$D35&gt;=P$7,$D35&lt;=P$7+6),"◆","")</f>
        <v/>
      </c>
      <c r="Q35" s="27">
        <f>IF(AND($B35="Milestone",$D35&gt;=Q$7,$D35&lt;=Q$7+6),"◆","")</f>
        <v/>
      </c>
      <c r="R35" s="27">
        <f>IF(AND($B35="Milestone",$D35&gt;=R$7,$D35&lt;=R$7+6),"◆","")</f>
        <v/>
      </c>
      <c r="S35" s="27">
        <f>IF(AND($B35="Milestone",$D35&gt;=S$7,$D35&lt;=S$7+6),"◆","")</f>
        <v/>
      </c>
      <c r="T35" s="27">
        <f>IF(AND($B35="Milestone",$D35&gt;=T$7,$D35&lt;=T$7+6),"◆","")</f>
        <v/>
      </c>
      <c r="U35" s="27">
        <f>IF(AND($B35="Milestone",$D35&gt;=U$7,$D35&lt;=U$7+6),"◆","")</f>
        <v/>
      </c>
      <c r="V35" s="27">
        <f>IF(AND($B35="Milestone",$D35&gt;=V$7,$D35&lt;=V$7+6),"◆","")</f>
        <v/>
      </c>
      <c r="W35" s="27">
        <f>IF(AND($B35="Milestone",$D35&gt;=W$7,$D35&lt;=W$7+6),"◆","")</f>
        <v/>
      </c>
      <c r="X35" s="27">
        <f>IF(AND($B35="Milestone",$D35&gt;=X$7,$D35&lt;=X$7+6),"◆","")</f>
        <v/>
      </c>
      <c r="Y35" s="27">
        <f>IF(AND($B35="Milestone",$D35&gt;=Y$7,$D35&lt;=Y$7+6),"◆","")</f>
        <v/>
      </c>
      <c r="Z35" s="27">
        <f>IF(AND($B35="Milestone",$D35&gt;=Z$7,$D35&lt;=Z$7+6),"◆","")</f>
        <v/>
      </c>
      <c r="AA35" s="27">
        <f>IF(AND($B35="Milestone",$D35&gt;=AA$7,$D35&lt;=AA$7+6),"◆","")</f>
        <v/>
      </c>
      <c r="AB35" s="27">
        <f>IF(AND($B35="Milestone",$D35&gt;=AB$7,$D35&lt;=AB$7+6),"◆","")</f>
        <v/>
      </c>
      <c r="AC35" s="27">
        <f>IF(AND($B35="Milestone",$D35&gt;=AC$7,$D35&lt;=AC$7+6),"◆","")</f>
        <v/>
      </c>
      <c r="AD35" s="27">
        <f>IF(AND($B35="Milestone",$D35&gt;=AD$7,$D35&lt;=AD$7+6),"◆","")</f>
        <v/>
      </c>
      <c r="AE35" s="27">
        <f>IF(AND($B35="Milestone",$D35&gt;=AE$7,$D35&lt;=AE$7+6),"◆","")</f>
        <v/>
      </c>
      <c r="AF35" s="27">
        <f>IF(AND($B35="Milestone",$D35&gt;=AF$7,$D35&lt;=AF$7+6),"◆","")</f>
        <v/>
      </c>
      <c r="AG35" s="27">
        <f>IF(AND($B35="Milestone",$D35&gt;=AG$7,$D35&lt;=AG$7+6),"◆","")</f>
        <v/>
      </c>
      <c r="AH35" s="27">
        <f>IF(AND($B35="Milestone",$D35&gt;=AH$7,$D35&lt;=AH$7+6),"◆","")</f>
        <v/>
      </c>
      <c r="AI35" s="27">
        <f>IF(AND($B35="Milestone",$D35&gt;=AI$7,$D35&lt;=AI$7+6),"◆","")</f>
        <v/>
      </c>
      <c r="AJ35" s="27">
        <f>IF(AND($B35="Milestone",$D35&gt;=AJ$7,$D35&lt;=AJ$7+6),"◆","")</f>
        <v/>
      </c>
      <c r="AK35" s="27">
        <f>IF(AND($B35="Milestone",$D35&gt;=AK$7,$D35&lt;=AK$7+6),"◆","")</f>
        <v/>
      </c>
      <c r="AL35" s="27">
        <f>IF(AND($B35="Milestone",$D35&gt;=AL$7,$D35&lt;=AL$7+6),"◆","")</f>
        <v/>
      </c>
      <c r="AM35" s="27">
        <f>IF(AND($B35="Milestone",$D35&gt;=AM$7,$D35&lt;=AM$7+6),"◆","")</f>
        <v/>
      </c>
      <c r="AN35" s="27">
        <f>IF(AND($B35="Milestone",$D35&gt;=AN$7,$D35&lt;=AN$7+6),"◆","")</f>
        <v/>
      </c>
      <c r="AO35" s="27">
        <f>IF(AND($B35="Milestone",$D35&gt;=AO$7,$D35&lt;=AO$7+6),"◆","")</f>
        <v/>
      </c>
      <c r="AP35" s="27">
        <f>IF(AND($B35="Milestone",$D35&gt;=AP$7,$D35&lt;=AP$7+6),"◆","")</f>
        <v/>
      </c>
    </row>
    <row r="36">
      <c r="A36" s="28" t="inlineStr">
        <is>
          <t xml:space="preserve">   Write: Conclusion</t>
        </is>
      </c>
      <c r="B36" s="29" t="inlineStr">
        <is>
          <t>Task</t>
        </is>
      </c>
      <c r="C36" s="30">
        <f>$C$3+ROUND(0.7336*($C$4-$C$3),0)</f>
        <v/>
      </c>
      <c r="D36" s="30">
        <f>$C$3+ROUND(0.7664*($C$4-$C$3),0)</f>
        <v/>
      </c>
      <c r="E36" s="29">
        <f>IF(AND(ISNUMBER(C36),ISNUMBER(D36)),D36-C36+1,"")</f>
        <v/>
      </c>
      <c r="F36" s="29" t="inlineStr">
        <is>
          <t>Not started</t>
        </is>
      </c>
      <c r="G36" s="27">
        <f>IF(AND($B36="Milestone",$D36&gt;=G$7,$D36&lt;=G$7+6),"◆","")</f>
        <v/>
      </c>
      <c r="H36" s="27">
        <f>IF(AND($B36="Milestone",$D36&gt;=H$7,$D36&lt;=H$7+6),"◆","")</f>
        <v/>
      </c>
      <c r="I36" s="27">
        <f>IF(AND($B36="Milestone",$D36&gt;=I$7,$D36&lt;=I$7+6),"◆","")</f>
        <v/>
      </c>
      <c r="J36" s="27">
        <f>IF(AND($B36="Milestone",$D36&gt;=J$7,$D36&lt;=J$7+6),"◆","")</f>
        <v/>
      </c>
      <c r="K36" s="27">
        <f>IF(AND($B36="Milestone",$D36&gt;=K$7,$D36&lt;=K$7+6),"◆","")</f>
        <v/>
      </c>
      <c r="L36" s="27">
        <f>IF(AND($B36="Milestone",$D36&gt;=L$7,$D36&lt;=L$7+6),"◆","")</f>
        <v/>
      </c>
      <c r="M36" s="27">
        <f>IF(AND($B36="Milestone",$D36&gt;=M$7,$D36&lt;=M$7+6),"◆","")</f>
        <v/>
      </c>
      <c r="N36" s="27">
        <f>IF(AND($B36="Milestone",$D36&gt;=N$7,$D36&lt;=N$7+6),"◆","")</f>
        <v/>
      </c>
      <c r="O36" s="27">
        <f>IF(AND($B36="Milestone",$D36&gt;=O$7,$D36&lt;=O$7+6),"◆","")</f>
        <v/>
      </c>
      <c r="P36" s="27">
        <f>IF(AND($B36="Milestone",$D36&gt;=P$7,$D36&lt;=P$7+6),"◆","")</f>
        <v/>
      </c>
      <c r="Q36" s="27">
        <f>IF(AND($B36="Milestone",$D36&gt;=Q$7,$D36&lt;=Q$7+6),"◆","")</f>
        <v/>
      </c>
      <c r="R36" s="27">
        <f>IF(AND($B36="Milestone",$D36&gt;=R$7,$D36&lt;=R$7+6),"◆","")</f>
        <v/>
      </c>
      <c r="S36" s="27">
        <f>IF(AND($B36="Milestone",$D36&gt;=S$7,$D36&lt;=S$7+6),"◆","")</f>
        <v/>
      </c>
      <c r="T36" s="27">
        <f>IF(AND($B36="Milestone",$D36&gt;=T$7,$D36&lt;=T$7+6),"◆","")</f>
        <v/>
      </c>
      <c r="U36" s="27">
        <f>IF(AND($B36="Milestone",$D36&gt;=U$7,$D36&lt;=U$7+6),"◆","")</f>
        <v/>
      </c>
      <c r="V36" s="27">
        <f>IF(AND($B36="Milestone",$D36&gt;=V$7,$D36&lt;=V$7+6),"◆","")</f>
        <v/>
      </c>
      <c r="W36" s="27">
        <f>IF(AND($B36="Milestone",$D36&gt;=W$7,$D36&lt;=W$7+6),"◆","")</f>
        <v/>
      </c>
      <c r="X36" s="27">
        <f>IF(AND($B36="Milestone",$D36&gt;=X$7,$D36&lt;=X$7+6),"◆","")</f>
        <v/>
      </c>
      <c r="Y36" s="27">
        <f>IF(AND($B36="Milestone",$D36&gt;=Y$7,$D36&lt;=Y$7+6),"◆","")</f>
        <v/>
      </c>
      <c r="Z36" s="27">
        <f>IF(AND($B36="Milestone",$D36&gt;=Z$7,$D36&lt;=Z$7+6),"◆","")</f>
        <v/>
      </c>
      <c r="AA36" s="27">
        <f>IF(AND($B36="Milestone",$D36&gt;=AA$7,$D36&lt;=AA$7+6),"◆","")</f>
        <v/>
      </c>
      <c r="AB36" s="27">
        <f>IF(AND($B36="Milestone",$D36&gt;=AB$7,$D36&lt;=AB$7+6),"◆","")</f>
        <v/>
      </c>
      <c r="AC36" s="27">
        <f>IF(AND($B36="Milestone",$D36&gt;=AC$7,$D36&lt;=AC$7+6),"◆","")</f>
        <v/>
      </c>
      <c r="AD36" s="27">
        <f>IF(AND($B36="Milestone",$D36&gt;=AD$7,$D36&lt;=AD$7+6),"◆","")</f>
        <v/>
      </c>
      <c r="AE36" s="27">
        <f>IF(AND($B36="Milestone",$D36&gt;=AE$7,$D36&lt;=AE$7+6),"◆","")</f>
        <v/>
      </c>
      <c r="AF36" s="27">
        <f>IF(AND($B36="Milestone",$D36&gt;=AF$7,$D36&lt;=AF$7+6),"◆","")</f>
        <v/>
      </c>
      <c r="AG36" s="27">
        <f>IF(AND($B36="Milestone",$D36&gt;=AG$7,$D36&lt;=AG$7+6),"◆","")</f>
        <v/>
      </c>
      <c r="AH36" s="27">
        <f>IF(AND($B36="Milestone",$D36&gt;=AH$7,$D36&lt;=AH$7+6),"◆","")</f>
        <v/>
      </c>
      <c r="AI36" s="27">
        <f>IF(AND($B36="Milestone",$D36&gt;=AI$7,$D36&lt;=AI$7+6),"◆","")</f>
        <v/>
      </c>
      <c r="AJ36" s="27">
        <f>IF(AND($B36="Milestone",$D36&gt;=AJ$7,$D36&lt;=AJ$7+6),"◆","")</f>
        <v/>
      </c>
      <c r="AK36" s="27">
        <f>IF(AND($B36="Milestone",$D36&gt;=AK$7,$D36&lt;=AK$7+6),"◆","")</f>
        <v/>
      </c>
      <c r="AL36" s="27">
        <f>IF(AND($B36="Milestone",$D36&gt;=AL$7,$D36&lt;=AL$7+6),"◆","")</f>
        <v/>
      </c>
      <c r="AM36" s="27">
        <f>IF(AND($B36="Milestone",$D36&gt;=AM$7,$D36&lt;=AM$7+6),"◆","")</f>
        <v/>
      </c>
      <c r="AN36" s="27">
        <f>IF(AND($B36="Milestone",$D36&gt;=AN$7,$D36&lt;=AN$7+6),"◆","")</f>
        <v/>
      </c>
      <c r="AO36" s="27">
        <f>IF(AND($B36="Milestone",$D36&gt;=AO$7,$D36&lt;=AO$7+6),"◆","")</f>
        <v/>
      </c>
      <c r="AP36" s="27">
        <f>IF(AND($B36="Milestone",$D36&gt;=AP$7,$D36&lt;=AP$7+6),"◆","")</f>
        <v/>
      </c>
    </row>
    <row r="37">
      <c r="A37" s="28" t="inlineStr">
        <is>
          <t xml:space="preserve">   Write: Introduction</t>
        </is>
      </c>
      <c r="B37" s="29" t="inlineStr">
        <is>
          <t>Task</t>
        </is>
      </c>
      <c r="C37" s="30">
        <f>$C$3+ROUND(0.7664*($C$4-$C$3),0)</f>
        <v/>
      </c>
      <c r="D37" s="30">
        <f>$C$3+ROUND(0.785*($C$4-$C$3),0)</f>
        <v/>
      </c>
      <c r="E37" s="29">
        <f>IF(AND(ISNUMBER(C37),ISNUMBER(D37)),D37-C37+1,"")</f>
        <v/>
      </c>
      <c r="F37" s="29" t="inlineStr">
        <is>
          <t>Not started</t>
        </is>
      </c>
      <c r="G37" s="27">
        <f>IF(AND($B37="Milestone",$D37&gt;=G$7,$D37&lt;=G$7+6),"◆","")</f>
        <v/>
      </c>
      <c r="H37" s="27">
        <f>IF(AND($B37="Milestone",$D37&gt;=H$7,$D37&lt;=H$7+6),"◆","")</f>
        <v/>
      </c>
      <c r="I37" s="27">
        <f>IF(AND($B37="Milestone",$D37&gt;=I$7,$D37&lt;=I$7+6),"◆","")</f>
        <v/>
      </c>
      <c r="J37" s="27">
        <f>IF(AND($B37="Milestone",$D37&gt;=J$7,$D37&lt;=J$7+6),"◆","")</f>
        <v/>
      </c>
      <c r="K37" s="27">
        <f>IF(AND($B37="Milestone",$D37&gt;=K$7,$D37&lt;=K$7+6),"◆","")</f>
        <v/>
      </c>
      <c r="L37" s="27">
        <f>IF(AND($B37="Milestone",$D37&gt;=L$7,$D37&lt;=L$7+6),"◆","")</f>
        <v/>
      </c>
      <c r="M37" s="27">
        <f>IF(AND($B37="Milestone",$D37&gt;=M$7,$D37&lt;=M$7+6),"◆","")</f>
        <v/>
      </c>
      <c r="N37" s="27">
        <f>IF(AND($B37="Milestone",$D37&gt;=N$7,$D37&lt;=N$7+6),"◆","")</f>
        <v/>
      </c>
      <c r="O37" s="27">
        <f>IF(AND($B37="Milestone",$D37&gt;=O$7,$D37&lt;=O$7+6),"◆","")</f>
        <v/>
      </c>
      <c r="P37" s="27">
        <f>IF(AND($B37="Milestone",$D37&gt;=P$7,$D37&lt;=P$7+6),"◆","")</f>
        <v/>
      </c>
      <c r="Q37" s="27">
        <f>IF(AND($B37="Milestone",$D37&gt;=Q$7,$D37&lt;=Q$7+6),"◆","")</f>
        <v/>
      </c>
      <c r="R37" s="27">
        <f>IF(AND($B37="Milestone",$D37&gt;=R$7,$D37&lt;=R$7+6),"◆","")</f>
        <v/>
      </c>
      <c r="S37" s="27">
        <f>IF(AND($B37="Milestone",$D37&gt;=S$7,$D37&lt;=S$7+6),"◆","")</f>
        <v/>
      </c>
      <c r="T37" s="27">
        <f>IF(AND($B37="Milestone",$D37&gt;=T$7,$D37&lt;=T$7+6),"◆","")</f>
        <v/>
      </c>
      <c r="U37" s="27">
        <f>IF(AND($B37="Milestone",$D37&gt;=U$7,$D37&lt;=U$7+6),"◆","")</f>
        <v/>
      </c>
      <c r="V37" s="27">
        <f>IF(AND($B37="Milestone",$D37&gt;=V$7,$D37&lt;=V$7+6),"◆","")</f>
        <v/>
      </c>
      <c r="W37" s="27">
        <f>IF(AND($B37="Milestone",$D37&gt;=W$7,$D37&lt;=W$7+6),"◆","")</f>
        <v/>
      </c>
      <c r="X37" s="27">
        <f>IF(AND($B37="Milestone",$D37&gt;=X$7,$D37&lt;=X$7+6),"◆","")</f>
        <v/>
      </c>
      <c r="Y37" s="27">
        <f>IF(AND($B37="Milestone",$D37&gt;=Y$7,$D37&lt;=Y$7+6),"◆","")</f>
        <v/>
      </c>
      <c r="Z37" s="27">
        <f>IF(AND($B37="Milestone",$D37&gt;=Z$7,$D37&lt;=Z$7+6),"◆","")</f>
        <v/>
      </c>
      <c r="AA37" s="27">
        <f>IF(AND($B37="Milestone",$D37&gt;=AA$7,$D37&lt;=AA$7+6),"◆","")</f>
        <v/>
      </c>
      <c r="AB37" s="27">
        <f>IF(AND($B37="Milestone",$D37&gt;=AB$7,$D37&lt;=AB$7+6),"◆","")</f>
        <v/>
      </c>
      <c r="AC37" s="27">
        <f>IF(AND($B37="Milestone",$D37&gt;=AC$7,$D37&lt;=AC$7+6),"◆","")</f>
        <v/>
      </c>
      <c r="AD37" s="27">
        <f>IF(AND($B37="Milestone",$D37&gt;=AD$7,$D37&lt;=AD$7+6),"◆","")</f>
        <v/>
      </c>
      <c r="AE37" s="27">
        <f>IF(AND($B37="Milestone",$D37&gt;=AE$7,$D37&lt;=AE$7+6),"◆","")</f>
        <v/>
      </c>
      <c r="AF37" s="27">
        <f>IF(AND($B37="Milestone",$D37&gt;=AF$7,$D37&lt;=AF$7+6),"◆","")</f>
        <v/>
      </c>
      <c r="AG37" s="27">
        <f>IF(AND($B37="Milestone",$D37&gt;=AG$7,$D37&lt;=AG$7+6),"◆","")</f>
        <v/>
      </c>
      <c r="AH37" s="27">
        <f>IF(AND($B37="Milestone",$D37&gt;=AH$7,$D37&lt;=AH$7+6),"◆","")</f>
        <v/>
      </c>
      <c r="AI37" s="27">
        <f>IF(AND($B37="Milestone",$D37&gt;=AI$7,$D37&lt;=AI$7+6),"◆","")</f>
        <v/>
      </c>
      <c r="AJ37" s="27">
        <f>IF(AND($B37="Milestone",$D37&gt;=AJ$7,$D37&lt;=AJ$7+6),"◆","")</f>
        <v/>
      </c>
      <c r="AK37" s="27">
        <f>IF(AND($B37="Milestone",$D37&gt;=AK$7,$D37&lt;=AK$7+6),"◆","")</f>
        <v/>
      </c>
      <c r="AL37" s="27">
        <f>IF(AND($B37="Milestone",$D37&gt;=AL$7,$D37&lt;=AL$7+6),"◆","")</f>
        <v/>
      </c>
      <c r="AM37" s="27">
        <f>IF(AND($B37="Milestone",$D37&gt;=AM$7,$D37&lt;=AM$7+6),"◆","")</f>
        <v/>
      </c>
      <c r="AN37" s="27">
        <f>IF(AND($B37="Milestone",$D37&gt;=AN$7,$D37&lt;=AN$7+6),"◆","")</f>
        <v/>
      </c>
      <c r="AO37" s="27">
        <f>IF(AND($B37="Milestone",$D37&gt;=AO$7,$D37&lt;=AO$7+6),"◆","")</f>
        <v/>
      </c>
      <c r="AP37" s="27">
        <f>IF(AND($B37="Milestone",$D37&gt;=AP$7,$D37&lt;=AP$7+6),"◆","")</f>
        <v/>
      </c>
    </row>
    <row r="38">
      <c r="A38" s="28" t="inlineStr">
        <is>
          <t xml:space="preserve">   Full draft to supervisor</t>
        </is>
      </c>
      <c r="B38" s="29" t="inlineStr">
        <is>
          <t>Milestone</t>
        </is>
      </c>
      <c r="C38" s="30">
        <f>$C$3+ROUND(0.7991*($C$4-$C$3),0)</f>
        <v/>
      </c>
      <c r="D38" s="30">
        <f>$C$3+ROUND(0.7991*($C$4-$C$3),0)</f>
        <v/>
      </c>
      <c r="E38" s="29">
        <f>IF(AND(ISNUMBER(C38),ISNUMBER(D38)),D38-C38+1,"")</f>
        <v/>
      </c>
      <c r="F38" s="29" t="inlineStr">
        <is>
          <t>Not started</t>
        </is>
      </c>
      <c r="G38" s="27">
        <f>IF(AND($B38="Milestone",$D38&gt;=G$7,$D38&lt;=G$7+6),"◆","")</f>
        <v/>
      </c>
      <c r="H38" s="27">
        <f>IF(AND($B38="Milestone",$D38&gt;=H$7,$D38&lt;=H$7+6),"◆","")</f>
        <v/>
      </c>
      <c r="I38" s="27">
        <f>IF(AND($B38="Milestone",$D38&gt;=I$7,$D38&lt;=I$7+6),"◆","")</f>
        <v/>
      </c>
      <c r="J38" s="27">
        <f>IF(AND($B38="Milestone",$D38&gt;=J$7,$D38&lt;=J$7+6),"◆","")</f>
        <v/>
      </c>
      <c r="K38" s="27">
        <f>IF(AND($B38="Milestone",$D38&gt;=K$7,$D38&lt;=K$7+6),"◆","")</f>
        <v/>
      </c>
      <c r="L38" s="27">
        <f>IF(AND($B38="Milestone",$D38&gt;=L$7,$D38&lt;=L$7+6),"◆","")</f>
        <v/>
      </c>
      <c r="M38" s="27">
        <f>IF(AND($B38="Milestone",$D38&gt;=M$7,$D38&lt;=M$7+6),"◆","")</f>
        <v/>
      </c>
      <c r="N38" s="27">
        <f>IF(AND($B38="Milestone",$D38&gt;=N$7,$D38&lt;=N$7+6),"◆","")</f>
        <v/>
      </c>
      <c r="O38" s="27">
        <f>IF(AND($B38="Milestone",$D38&gt;=O$7,$D38&lt;=O$7+6),"◆","")</f>
        <v/>
      </c>
      <c r="P38" s="27">
        <f>IF(AND($B38="Milestone",$D38&gt;=P$7,$D38&lt;=P$7+6),"◆","")</f>
        <v/>
      </c>
      <c r="Q38" s="27">
        <f>IF(AND($B38="Milestone",$D38&gt;=Q$7,$D38&lt;=Q$7+6),"◆","")</f>
        <v/>
      </c>
      <c r="R38" s="27">
        <f>IF(AND($B38="Milestone",$D38&gt;=R$7,$D38&lt;=R$7+6),"◆","")</f>
        <v/>
      </c>
      <c r="S38" s="27">
        <f>IF(AND($B38="Milestone",$D38&gt;=S$7,$D38&lt;=S$7+6),"◆","")</f>
        <v/>
      </c>
      <c r="T38" s="27">
        <f>IF(AND($B38="Milestone",$D38&gt;=T$7,$D38&lt;=T$7+6),"◆","")</f>
        <v/>
      </c>
      <c r="U38" s="27">
        <f>IF(AND($B38="Milestone",$D38&gt;=U$7,$D38&lt;=U$7+6),"◆","")</f>
        <v/>
      </c>
      <c r="V38" s="27">
        <f>IF(AND($B38="Milestone",$D38&gt;=V$7,$D38&lt;=V$7+6),"◆","")</f>
        <v/>
      </c>
      <c r="W38" s="27">
        <f>IF(AND($B38="Milestone",$D38&gt;=W$7,$D38&lt;=W$7+6),"◆","")</f>
        <v/>
      </c>
      <c r="X38" s="27">
        <f>IF(AND($B38="Milestone",$D38&gt;=X$7,$D38&lt;=X$7+6),"◆","")</f>
        <v/>
      </c>
      <c r="Y38" s="27">
        <f>IF(AND($B38="Milestone",$D38&gt;=Y$7,$D38&lt;=Y$7+6),"◆","")</f>
        <v/>
      </c>
      <c r="Z38" s="27">
        <f>IF(AND($B38="Milestone",$D38&gt;=Z$7,$D38&lt;=Z$7+6),"◆","")</f>
        <v/>
      </c>
      <c r="AA38" s="27">
        <f>IF(AND($B38="Milestone",$D38&gt;=AA$7,$D38&lt;=AA$7+6),"◆","")</f>
        <v/>
      </c>
      <c r="AB38" s="27">
        <f>IF(AND($B38="Milestone",$D38&gt;=AB$7,$D38&lt;=AB$7+6),"◆","")</f>
        <v/>
      </c>
      <c r="AC38" s="27">
        <f>IF(AND($B38="Milestone",$D38&gt;=AC$7,$D38&lt;=AC$7+6),"◆","")</f>
        <v/>
      </c>
      <c r="AD38" s="27">
        <f>IF(AND($B38="Milestone",$D38&gt;=AD$7,$D38&lt;=AD$7+6),"◆","")</f>
        <v/>
      </c>
      <c r="AE38" s="27">
        <f>IF(AND($B38="Milestone",$D38&gt;=AE$7,$D38&lt;=AE$7+6),"◆","")</f>
        <v/>
      </c>
      <c r="AF38" s="27">
        <f>IF(AND($B38="Milestone",$D38&gt;=AF$7,$D38&lt;=AF$7+6),"◆","")</f>
        <v/>
      </c>
      <c r="AG38" s="27">
        <f>IF(AND($B38="Milestone",$D38&gt;=AG$7,$D38&lt;=AG$7+6),"◆","")</f>
        <v/>
      </c>
      <c r="AH38" s="27">
        <f>IF(AND($B38="Milestone",$D38&gt;=AH$7,$D38&lt;=AH$7+6),"◆","")</f>
        <v/>
      </c>
      <c r="AI38" s="27">
        <f>IF(AND($B38="Milestone",$D38&gt;=AI$7,$D38&lt;=AI$7+6),"◆","")</f>
        <v/>
      </c>
      <c r="AJ38" s="27">
        <f>IF(AND($B38="Milestone",$D38&gt;=AJ$7,$D38&lt;=AJ$7+6),"◆","")</f>
        <v/>
      </c>
      <c r="AK38" s="27">
        <f>IF(AND($B38="Milestone",$D38&gt;=AK$7,$D38&lt;=AK$7+6),"◆","")</f>
        <v/>
      </c>
      <c r="AL38" s="27">
        <f>IF(AND($B38="Milestone",$D38&gt;=AL$7,$D38&lt;=AL$7+6),"◆","")</f>
        <v/>
      </c>
      <c r="AM38" s="27">
        <f>IF(AND($B38="Milestone",$D38&gt;=AM$7,$D38&lt;=AM$7+6),"◆","")</f>
        <v/>
      </c>
      <c r="AN38" s="27">
        <f>IF(AND($B38="Milestone",$D38&gt;=AN$7,$D38&lt;=AN$7+6),"◆","")</f>
        <v/>
      </c>
      <c r="AO38" s="27">
        <f>IF(AND($B38="Milestone",$D38&gt;=AO$7,$D38&lt;=AO$7+6),"◆","")</f>
        <v/>
      </c>
      <c r="AP38" s="27">
        <f>IF(AND($B38="Milestone",$D38&gt;=AP$7,$D38&lt;=AP$7+6),"◆","")</f>
        <v/>
      </c>
    </row>
    <row r="39">
      <c r="A39" s="24" t="inlineStr">
        <is>
          <t>Revisions and proofreading</t>
        </is>
      </c>
      <c r="B39" s="25" t="inlineStr">
        <is>
          <t>Phase</t>
        </is>
      </c>
      <c r="C39" s="26">
        <f>$C$3+ROUND(0.7991*($C$4-$C$3),0)</f>
        <v/>
      </c>
      <c r="D39" s="26">
        <f>$C$3+ROUND(0.9486*($C$4-$C$3),0)</f>
        <v/>
      </c>
      <c r="E39" s="25">
        <f>IF(AND(ISNUMBER(C39),ISNUMBER(D39)),D39-C39+1,"")</f>
        <v/>
      </c>
      <c r="F39" s="25" t="inlineStr"/>
      <c r="G39" s="27">
        <f>IF(AND($B39="Milestone",$D39&gt;=G$7,$D39&lt;=G$7+6),"◆","")</f>
        <v/>
      </c>
      <c r="H39" s="27">
        <f>IF(AND($B39="Milestone",$D39&gt;=H$7,$D39&lt;=H$7+6),"◆","")</f>
        <v/>
      </c>
      <c r="I39" s="27">
        <f>IF(AND($B39="Milestone",$D39&gt;=I$7,$D39&lt;=I$7+6),"◆","")</f>
        <v/>
      </c>
      <c r="J39" s="27">
        <f>IF(AND($B39="Milestone",$D39&gt;=J$7,$D39&lt;=J$7+6),"◆","")</f>
        <v/>
      </c>
      <c r="K39" s="27">
        <f>IF(AND($B39="Milestone",$D39&gt;=K$7,$D39&lt;=K$7+6),"◆","")</f>
        <v/>
      </c>
      <c r="L39" s="27">
        <f>IF(AND($B39="Milestone",$D39&gt;=L$7,$D39&lt;=L$7+6),"◆","")</f>
        <v/>
      </c>
      <c r="M39" s="27">
        <f>IF(AND($B39="Milestone",$D39&gt;=M$7,$D39&lt;=M$7+6),"◆","")</f>
        <v/>
      </c>
      <c r="N39" s="27">
        <f>IF(AND($B39="Milestone",$D39&gt;=N$7,$D39&lt;=N$7+6),"◆","")</f>
        <v/>
      </c>
      <c r="O39" s="27">
        <f>IF(AND($B39="Milestone",$D39&gt;=O$7,$D39&lt;=O$7+6),"◆","")</f>
        <v/>
      </c>
      <c r="P39" s="27">
        <f>IF(AND($B39="Milestone",$D39&gt;=P$7,$D39&lt;=P$7+6),"◆","")</f>
        <v/>
      </c>
      <c r="Q39" s="27">
        <f>IF(AND($B39="Milestone",$D39&gt;=Q$7,$D39&lt;=Q$7+6),"◆","")</f>
        <v/>
      </c>
      <c r="R39" s="27">
        <f>IF(AND($B39="Milestone",$D39&gt;=R$7,$D39&lt;=R$7+6),"◆","")</f>
        <v/>
      </c>
      <c r="S39" s="27">
        <f>IF(AND($B39="Milestone",$D39&gt;=S$7,$D39&lt;=S$7+6),"◆","")</f>
        <v/>
      </c>
      <c r="T39" s="27">
        <f>IF(AND($B39="Milestone",$D39&gt;=T$7,$D39&lt;=T$7+6),"◆","")</f>
        <v/>
      </c>
      <c r="U39" s="27">
        <f>IF(AND($B39="Milestone",$D39&gt;=U$7,$D39&lt;=U$7+6),"◆","")</f>
        <v/>
      </c>
      <c r="V39" s="27">
        <f>IF(AND($B39="Milestone",$D39&gt;=V$7,$D39&lt;=V$7+6),"◆","")</f>
        <v/>
      </c>
      <c r="W39" s="27">
        <f>IF(AND($B39="Milestone",$D39&gt;=W$7,$D39&lt;=W$7+6),"◆","")</f>
        <v/>
      </c>
      <c r="X39" s="27">
        <f>IF(AND($B39="Milestone",$D39&gt;=X$7,$D39&lt;=X$7+6),"◆","")</f>
        <v/>
      </c>
      <c r="Y39" s="27">
        <f>IF(AND($B39="Milestone",$D39&gt;=Y$7,$D39&lt;=Y$7+6),"◆","")</f>
        <v/>
      </c>
      <c r="Z39" s="27">
        <f>IF(AND($B39="Milestone",$D39&gt;=Z$7,$D39&lt;=Z$7+6),"◆","")</f>
        <v/>
      </c>
      <c r="AA39" s="27">
        <f>IF(AND($B39="Milestone",$D39&gt;=AA$7,$D39&lt;=AA$7+6),"◆","")</f>
        <v/>
      </c>
      <c r="AB39" s="27">
        <f>IF(AND($B39="Milestone",$D39&gt;=AB$7,$D39&lt;=AB$7+6),"◆","")</f>
        <v/>
      </c>
      <c r="AC39" s="27">
        <f>IF(AND($B39="Milestone",$D39&gt;=AC$7,$D39&lt;=AC$7+6),"◆","")</f>
        <v/>
      </c>
      <c r="AD39" s="27">
        <f>IF(AND($B39="Milestone",$D39&gt;=AD$7,$D39&lt;=AD$7+6),"◆","")</f>
        <v/>
      </c>
      <c r="AE39" s="27">
        <f>IF(AND($B39="Milestone",$D39&gt;=AE$7,$D39&lt;=AE$7+6),"◆","")</f>
        <v/>
      </c>
      <c r="AF39" s="27">
        <f>IF(AND($B39="Milestone",$D39&gt;=AF$7,$D39&lt;=AF$7+6),"◆","")</f>
        <v/>
      </c>
      <c r="AG39" s="27">
        <f>IF(AND($B39="Milestone",$D39&gt;=AG$7,$D39&lt;=AG$7+6),"◆","")</f>
        <v/>
      </c>
      <c r="AH39" s="27">
        <f>IF(AND($B39="Milestone",$D39&gt;=AH$7,$D39&lt;=AH$7+6),"◆","")</f>
        <v/>
      </c>
      <c r="AI39" s="27">
        <f>IF(AND($B39="Milestone",$D39&gt;=AI$7,$D39&lt;=AI$7+6),"◆","")</f>
        <v/>
      </c>
      <c r="AJ39" s="27">
        <f>IF(AND($B39="Milestone",$D39&gt;=AJ$7,$D39&lt;=AJ$7+6),"◆","")</f>
        <v/>
      </c>
      <c r="AK39" s="27">
        <f>IF(AND($B39="Milestone",$D39&gt;=AK$7,$D39&lt;=AK$7+6),"◆","")</f>
        <v/>
      </c>
      <c r="AL39" s="27">
        <f>IF(AND($B39="Milestone",$D39&gt;=AL$7,$D39&lt;=AL$7+6),"◆","")</f>
        <v/>
      </c>
      <c r="AM39" s="27">
        <f>IF(AND($B39="Milestone",$D39&gt;=AM$7,$D39&lt;=AM$7+6),"◆","")</f>
        <v/>
      </c>
      <c r="AN39" s="27">
        <f>IF(AND($B39="Milestone",$D39&gt;=AN$7,$D39&lt;=AN$7+6),"◆","")</f>
        <v/>
      </c>
      <c r="AO39" s="27">
        <f>IF(AND($B39="Milestone",$D39&gt;=AO$7,$D39&lt;=AO$7+6),"◆","")</f>
        <v/>
      </c>
      <c r="AP39" s="27">
        <f>IF(AND($B39="Milestone",$D39&gt;=AP$7,$D39&lt;=AP$7+6),"◆","")</f>
        <v/>
      </c>
    </row>
    <row r="40">
      <c r="A40" s="28" t="inlineStr">
        <is>
          <t xml:space="preserve">   Work through your supervisor’s feedback</t>
        </is>
      </c>
      <c r="B40" s="29" t="inlineStr">
        <is>
          <t>Task</t>
        </is>
      </c>
      <c r="C40" s="30">
        <f>$C$3+ROUND(0.7991*($C$4-$C$3),0)</f>
        <v/>
      </c>
      <c r="D40" s="30">
        <f>$C$3+ROUND(0.8598*($C$4-$C$3),0)</f>
        <v/>
      </c>
      <c r="E40" s="29">
        <f>IF(AND(ISNUMBER(C40),ISNUMBER(D40)),D40-C40+1,"")</f>
        <v/>
      </c>
      <c r="F40" s="29" t="inlineStr">
        <is>
          <t>Not started</t>
        </is>
      </c>
      <c r="G40" s="27">
        <f>IF(AND($B40="Milestone",$D40&gt;=G$7,$D40&lt;=G$7+6),"◆","")</f>
        <v/>
      </c>
      <c r="H40" s="27">
        <f>IF(AND($B40="Milestone",$D40&gt;=H$7,$D40&lt;=H$7+6),"◆","")</f>
        <v/>
      </c>
      <c r="I40" s="27">
        <f>IF(AND($B40="Milestone",$D40&gt;=I$7,$D40&lt;=I$7+6),"◆","")</f>
        <v/>
      </c>
      <c r="J40" s="27">
        <f>IF(AND($B40="Milestone",$D40&gt;=J$7,$D40&lt;=J$7+6),"◆","")</f>
        <v/>
      </c>
      <c r="K40" s="27">
        <f>IF(AND($B40="Milestone",$D40&gt;=K$7,$D40&lt;=K$7+6),"◆","")</f>
        <v/>
      </c>
      <c r="L40" s="27">
        <f>IF(AND($B40="Milestone",$D40&gt;=L$7,$D40&lt;=L$7+6),"◆","")</f>
        <v/>
      </c>
      <c r="M40" s="27">
        <f>IF(AND($B40="Milestone",$D40&gt;=M$7,$D40&lt;=M$7+6),"◆","")</f>
        <v/>
      </c>
      <c r="N40" s="27">
        <f>IF(AND($B40="Milestone",$D40&gt;=N$7,$D40&lt;=N$7+6),"◆","")</f>
        <v/>
      </c>
      <c r="O40" s="27">
        <f>IF(AND($B40="Milestone",$D40&gt;=O$7,$D40&lt;=O$7+6),"◆","")</f>
        <v/>
      </c>
      <c r="P40" s="27">
        <f>IF(AND($B40="Milestone",$D40&gt;=P$7,$D40&lt;=P$7+6),"◆","")</f>
        <v/>
      </c>
      <c r="Q40" s="27">
        <f>IF(AND($B40="Milestone",$D40&gt;=Q$7,$D40&lt;=Q$7+6),"◆","")</f>
        <v/>
      </c>
      <c r="R40" s="27">
        <f>IF(AND($B40="Milestone",$D40&gt;=R$7,$D40&lt;=R$7+6),"◆","")</f>
        <v/>
      </c>
      <c r="S40" s="27">
        <f>IF(AND($B40="Milestone",$D40&gt;=S$7,$D40&lt;=S$7+6),"◆","")</f>
        <v/>
      </c>
      <c r="T40" s="27">
        <f>IF(AND($B40="Milestone",$D40&gt;=T$7,$D40&lt;=T$7+6),"◆","")</f>
        <v/>
      </c>
      <c r="U40" s="27">
        <f>IF(AND($B40="Milestone",$D40&gt;=U$7,$D40&lt;=U$7+6),"◆","")</f>
        <v/>
      </c>
      <c r="V40" s="27">
        <f>IF(AND($B40="Milestone",$D40&gt;=V$7,$D40&lt;=V$7+6),"◆","")</f>
        <v/>
      </c>
      <c r="W40" s="27">
        <f>IF(AND($B40="Milestone",$D40&gt;=W$7,$D40&lt;=W$7+6),"◆","")</f>
        <v/>
      </c>
      <c r="X40" s="27">
        <f>IF(AND($B40="Milestone",$D40&gt;=X$7,$D40&lt;=X$7+6),"◆","")</f>
        <v/>
      </c>
      <c r="Y40" s="27">
        <f>IF(AND($B40="Milestone",$D40&gt;=Y$7,$D40&lt;=Y$7+6),"◆","")</f>
        <v/>
      </c>
      <c r="Z40" s="27">
        <f>IF(AND($B40="Milestone",$D40&gt;=Z$7,$D40&lt;=Z$7+6),"◆","")</f>
        <v/>
      </c>
      <c r="AA40" s="27">
        <f>IF(AND($B40="Milestone",$D40&gt;=AA$7,$D40&lt;=AA$7+6),"◆","")</f>
        <v/>
      </c>
      <c r="AB40" s="27">
        <f>IF(AND($B40="Milestone",$D40&gt;=AB$7,$D40&lt;=AB$7+6),"◆","")</f>
        <v/>
      </c>
      <c r="AC40" s="27">
        <f>IF(AND($B40="Milestone",$D40&gt;=AC$7,$D40&lt;=AC$7+6),"◆","")</f>
        <v/>
      </c>
      <c r="AD40" s="27">
        <f>IF(AND($B40="Milestone",$D40&gt;=AD$7,$D40&lt;=AD$7+6),"◆","")</f>
        <v/>
      </c>
      <c r="AE40" s="27">
        <f>IF(AND($B40="Milestone",$D40&gt;=AE$7,$D40&lt;=AE$7+6),"◆","")</f>
        <v/>
      </c>
      <c r="AF40" s="27">
        <f>IF(AND($B40="Milestone",$D40&gt;=AF$7,$D40&lt;=AF$7+6),"◆","")</f>
        <v/>
      </c>
      <c r="AG40" s="27">
        <f>IF(AND($B40="Milestone",$D40&gt;=AG$7,$D40&lt;=AG$7+6),"◆","")</f>
        <v/>
      </c>
      <c r="AH40" s="27">
        <f>IF(AND($B40="Milestone",$D40&gt;=AH$7,$D40&lt;=AH$7+6),"◆","")</f>
        <v/>
      </c>
      <c r="AI40" s="27">
        <f>IF(AND($B40="Milestone",$D40&gt;=AI$7,$D40&lt;=AI$7+6),"◆","")</f>
        <v/>
      </c>
      <c r="AJ40" s="27">
        <f>IF(AND($B40="Milestone",$D40&gt;=AJ$7,$D40&lt;=AJ$7+6),"◆","")</f>
        <v/>
      </c>
      <c r="AK40" s="27">
        <f>IF(AND($B40="Milestone",$D40&gt;=AK$7,$D40&lt;=AK$7+6),"◆","")</f>
        <v/>
      </c>
      <c r="AL40" s="27">
        <f>IF(AND($B40="Milestone",$D40&gt;=AL$7,$D40&lt;=AL$7+6),"◆","")</f>
        <v/>
      </c>
      <c r="AM40" s="27">
        <f>IF(AND($B40="Milestone",$D40&gt;=AM$7,$D40&lt;=AM$7+6),"◆","")</f>
        <v/>
      </c>
      <c r="AN40" s="27">
        <f>IF(AND($B40="Milestone",$D40&gt;=AN$7,$D40&lt;=AN$7+6),"◆","")</f>
        <v/>
      </c>
      <c r="AO40" s="27">
        <f>IF(AND($B40="Milestone",$D40&gt;=AO$7,$D40&lt;=AO$7+6),"◆","")</f>
        <v/>
      </c>
      <c r="AP40" s="27">
        <f>IF(AND($B40="Milestone",$D40&gt;=AP$7,$D40&lt;=AP$7+6),"◆","")</f>
        <v/>
      </c>
    </row>
    <row r="41">
      <c r="A41" s="28" t="inlineStr">
        <is>
          <t xml:space="preserve">   Check references and citations</t>
        </is>
      </c>
      <c r="B41" s="29" t="inlineStr">
        <is>
          <t>Task</t>
        </is>
      </c>
      <c r="C41" s="30">
        <f>$C$3+ROUND(0.8598*($C$4-$C$3),0)</f>
        <v/>
      </c>
      <c r="D41" s="30">
        <f>$C$3+ROUND(0.9019*($C$4-$C$3),0)</f>
        <v/>
      </c>
      <c r="E41" s="29">
        <f>IF(AND(ISNUMBER(C41),ISNUMBER(D41)),D41-C41+1,"")</f>
        <v/>
      </c>
      <c r="F41" s="29" t="inlineStr">
        <is>
          <t>Not started</t>
        </is>
      </c>
      <c r="G41" s="27">
        <f>IF(AND($B41="Milestone",$D41&gt;=G$7,$D41&lt;=G$7+6),"◆","")</f>
        <v/>
      </c>
      <c r="H41" s="27">
        <f>IF(AND($B41="Milestone",$D41&gt;=H$7,$D41&lt;=H$7+6),"◆","")</f>
        <v/>
      </c>
      <c r="I41" s="27">
        <f>IF(AND($B41="Milestone",$D41&gt;=I$7,$D41&lt;=I$7+6),"◆","")</f>
        <v/>
      </c>
      <c r="J41" s="27">
        <f>IF(AND($B41="Milestone",$D41&gt;=J$7,$D41&lt;=J$7+6),"◆","")</f>
        <v/>
      </c>
      <c r="K41" s="27">
        <f>IF(AND($B41="Milestone",$D41&gt;=K$7,$D41&lt;=K$7+6),"◆","")</f>
        <v/>
      </c>
      <c r="L41" s="27">
        <f>IF(AND($B41="Milestone",$D41&gt;=L$7,$D41&lt;=L$7+6),"◆","")</f>
        <v/>
      </c>
      <c r="M41" s="27">
        <f>IF(AND($B41="Milestone",$D41&gt;=M$7,$D41&lt;=M$7+6),"◆","")</f>
        <v/>
      </c>
      <c r="N41" s="27">
        <f>IF(AND($B41="Milestone",$D41&gt;=N$7,$D41&lt;=N$7+6),"◆","")</f>
        <v/>
      </c>
      <c r="O41" s="27">
        <f>IF(AND($B41="Milestone",$D41&gt;=O$7,$D41&lt;=O$7+6),"◆","")</f>
        <v/>
      </c>
      <c r="P41" s="27">
        <f>IF(AND($B41="Milestone",$D41&gt;=P$7,$D41&lt;=P$7+6),"◆","")</f>
        <v/>
      </c>
      <c r="Q41" s="27">
        <f>IF(AND($B41="Milestone",$D41&gt;=Q$7,$D41&lt;=Q$7+6),"◆","")</f>
        <v/>
      </c>
      <c r="R41" s="27">
        <f>IF(AND($B41="Milestone",$D41&gt;=R$7,$D41&lt;=R$7+6),"◆","")</f>
        <v/>
      </c>
      <c r="S41" s="27">
        <f>IF(AND($B41="Milestone",$D41&gt;=S$7,$D41&lt;=S$7+6),"◆","")</f>
        <v/>
      </c>
      <c r="T41" s="27">
        <f>IF(AND($B41="Milestone",$D41&gt;=T$7,$D41&lt;=T$7+6),"◆","")</f>
        <v/>
      </c>
      <c r="U41" s="27">
        <f>IF(AND($B41="Milestone",$D41&gt;=U$7,$D41&lt;=U$7+6),"◆","")</f>
        <v/>
      </c>
      <c r="V41" s="27">
        <f>IF(AND($B41="Milestone",$D41&gt;=V$7,$D41&lt;=V$7+6),"◆","")</f>
        <v/>
      </c>
      <c r="W41" s="27">
        <f>IF(AND($B41="Milestone",$D41&gt;=W$7,$D41&lt;=W$7+6),"◆","")</f>
        <v/>
      </c>
      <c r="X41" s="27">
        <f>IF(AND($B41="Milestone",$D41&gt;=X$7,$D41&lt;=X$7+6),"◆","")</f>
        <v/>
      </c>
      <c r="Y41" s="27">
        <f>IF(AND($B41="Milestone",$D41&gt;=Y$7,$D41&lt;=Y$7+6),"◆","")</f>
        <v/>
      </c>
      <c r="Z41" s="27">
        <f>IF(AND($B41="Milestone",$D41&gt;=Z$7,$D41&lt;=Z$7+6),"◆","")</f>
        <v/>
      </c>
      <c r="AA41" s="27">
        <f>IF(AND($B41="Milestone",$D41&gt;=AA$7,$D41&lt;=AA$7+6),"◆","")</f>
        <v/>
      </c>
      <c r="AB41" s="27">
        <f>IF(AND($B41="Milestone",$D41&gt;=AB$7,$D41&lt;=AB$7+6),"◆","")</f>
        <v/>
      </c>
      <c r="AC41" s="27">
        <f>IF(AND($B41="Milestone",$D41&gt;=AC$7,$D41&lt;=AC$7+6),"◆","")</f>
        <v/>
      </c>
      <c r="AD41" s="27">
        <f>IF(AND($B41="Milestone",$D41&gt;=AD$7,$D41&lt;=AD$7+6),"◆","")</f>
        <v/>
      </c>
      <c r="AE41" s="27">
        <f>IF(AND($B41="Milestone",$D41&gt;=AE$7,$D41&lt;=AE$7+6),"◆","")</f>
        <v/>
      </c>
      <c r="AF41" s="27">
        <f>IF(AND($B41="Milestone",$D41&gt;=AF$7,$D41&lt;=AF$7+6),"◆","")</f>
        <v/>
      </c>
      <c r="AG41" s="27">
        <f>IF(AND($B41="Milestone",$D41&gt;=AG$7,$D41&lt;=AG$7+6),"◆","")</f>
        <v/>
      </c>
      <c r="AH41" s="27">
        <f>IF(AND($B41="Milestone",$D41&gt;=AH$7,$D41&lt;=AH$7+6),"◆","")</f>
        <v/>
      </c>
      <c r="AI41" s="27">
        <f>IF(AND($B41="Milestone",$D41&gt;=AI$7,$D41&lt;=AI$7+6),"◆","")</f>
        <v/>
      </c>
      <c r="AJ41" s="27">
        <f>IF(AND($B41="Milestone",$D41&gt;=AJ$7,$D41&lt;=AJ$7+6),"◆","")</f>
        <v/>
      </c>
      <c r="AK41" s="27">
        <f>IF(AND($B41="Milestone",$D41&gt;=AK$7,$D41&lt;=AK$7+6),"◆","")</f>
        <v/>
      </c>
      <c r="AL41" s="27">
        <f>IF(AND($B41="Milestone",$D41&gt;=AL$7,$D41&lt;=AL$7+6),"◆","")</f>
        <v/>
      </c>
      <c r="AM41" s="27">
        <f>IF(AND($B41="Milestone",$D41&gt;=AM$7,$D41&lt;=AM$7+6),"◆","")</f>
        <v/>
      </c>
      <c r="AN41" s="27">
        <f>IF(AND($B41="Milestone",$D41&gt;=AN$7,$D41&lt;=AN$7+6),"◆","")</f>
        <v/>
      </c>
      <c r="AO41" s="27">
        <f>IF(AND($B41="Milestone",$D41&gt;=AO$7,$D41&lt;=AO$7+6),"◆","")</f>
        <v/>
      </c>
      <c r="AP41" s="27">
        <f>IF(AND($B41="Milestone",$D41&gt;=AP$7,$D41&lt;=AP$7+6),"◆","")</f>
        <v/>
      </c>
    </row>
    <row r="42">
      <c r="A42" s="28" t="inlineStr">
        <is>
          <t xml:space="preserve">   Proofread (read it aloud)</t>
        </is>
      </c>
      <c r="B42" s="29" t="inlineStr">
        <is>
          <t>Task</t>
        </is>
      </c>
      <c r="C42" s="30">
        <f>$C$3+ROUND(0.9019*($C$4-$C$3),0)</f>
        <v/>
      </c>
      <c r="D42" s="30">
        <f>$C$3+ROUND(0.9393*($C$4-$C$3),0)</f>
        <v/>
      </c>
      <c r="E42" s="29">
        <f>IF(AND(ISNUMBER(C42),ISNUMBER(D42)),D42-C42+1,"")</f>
        <v/>
      </c>
      <c r="F42" s="29" t="inlineStr">
        <is>
          <t>Not started</t>
        </is>
      </c>
      <c r="G42" s="27">
        <f>IF(AND($B42="Milestone",$D42&gt;=G$7,$D42&lt;=G$7+6),"◆","")</f>
        <v/>
      </c>
      <c r="H42" s="27">
        <f>IF(AND($B42="Milestone",$D42&gt;=H$7,$D42&lt;=H$7+6),"◆","")</f>
        <v/>
      </c>
      <c r="I42" s="27">
        <f>IF(AND($B42="Milestone",$D42&gt;=I$7,$D42&lt;=I$7+6),"◆","")</f>
        <v/>
      </c>
      <c r="J42" s="27">
        <f>IF(AND($B42="Milestone",$D42&gt;=J$7,$D42&lt;=J$7+6),"◆","")</f>
        <v/>
      </c>
      <c r="K42" s="27">
        <f>IF(AND($B42="Milestone",$D42&gt;=K$7,$D42&lt;=K$7+6),"◆","")</f>
        <v/>
      </c>
      <c r="L42" s="27">
        <f>IF(AND($B42="Milestone",$D42&gt;=L$7,$D42&lt;=L$7+6),"◆","")</f>
        <v/>
      </c>
      <c r="M42" s="27">
        <f>IF(AND($B42="Milestone",$D42&gt;=M$7,$D42&lt;=M$7+6),"◆","")</f>
        <v/>
      </c>
      <c r="N42" s="27">
        <f>IF(AND($B42="Milestone",$D42&gt;=N$7,$D42&lt;=N$7+6),"◆","")</f>
        <v/>
      </c>
      <c r="O42" s="27">
        <f>IF(AND($B42="Milestone",$D42&gt;=O$7,$D42&lt;=O$7+6),"◆","")</f>
        <v/>
      </c>
      <c r="P42" s="27">
        <f>IF(AND($B42="Milestone",$D42&gt;=P$7,$D42&lt;=P$7+6),"◆","")</f>
        <v/>
      </c>
      <c r="Q42" s="27">
        <f>IF(AND($B42="Milestone",$D42&gt;=Q$7,$D42&lt;=Q$7+6),"◆","")</f>
        <v/>
      </c>
      <c r="R42" s="27">
        <f>IF(AND($B42="Milestone",$D42&gt;=R$7,$D42&lt;=R$7+6),"◆","")</f>
        <v/>
      </c>
      <c r="S42" s="27">
        <f>IF(AND($B42="Milestone",$D42&gt;=S$7,$D42&lt;=S$7+6),"◆","")</f>
        <v/>
      </c>
      <c r="T42" s="27">
        <f>IF(AND($B42="Milestone",$D42&gt;=T$7,$D42&lt;=T$7+6),"◆","")</f>
        <v/>
      </c>
      <c r="U42" s="27">
        <f>IF(AND($B42="Milestone",$D42&gt;=U$7,$D42&lt;=U$7+6),"◆","")</f>
        <v/>
      </c>
      <c r="V42" s="27">
        <f>IF(AND($B42="Milestone",$D42&gt;=V$7,$D42&lt;=V$7+6),"◆","")</f>
        <v/>
      </c>
      <c r="W42" s="27">
        <f>IF(AND($B42="Milestone",$D42&gt;=W$7,$D42&lt;=W$7+6),"◆","")</f>
        <v/>
      </c>
      <c r="X42" s="27">
        <f>IF(AND($B42="Milestone",$D42&gt;=X$7,$D42&lt;=X$7+6),"◆","")</f>
        <v/>
      </c>
      <c r="Y42" s="27">
        <f>IF(AND($B42="Milestone",$D42&gt;=Y$7,$D42&lt;=Y$7+6),"◆","")</f>
        <v/>
      </c>
      <c r="Z42" s="27">
        <f>IF(AND($B42="Milestone",$D42&gt;=Z$7,$D42&lt;=Z$7+6),"◆","")</f>
        <v/>
      </c>
      <c r="AA42" s="27">
        <f>IF(AND($B42="Milestone",$D42&gt;=AA$7,$D42&lt;=AA$7+6),"◆","")</f>
        <v/>
      </c>
      <c r="AB42" s="27">
        <f>IF(AND($B42="Milestone",$D42&gt;=AB$7,$D42&lt;=AB$7+6),"◆","")</f>
        <v/>
      </c>
      <c r="AC42" s="27">
        <f>IF(AND($B42="Milestone",$D42&gt;=AC$7,$D42&lt;=AC$7+6),"◆","")</f>
        <v/>
      </c>
      <c r="AD42" s="27">
        <f>IF(AND($B42="Milestone",$D42&gt;=AD$7,$D42&lt;=AD$7+6),"◆","")</f>
        <v/>
      </c>
      <c r="AE42" s="27">
        <f>IF(AND($B42="Milestone",$D42&gt;=AE$7,$D42&lt;=AE$7+6),"◆","")</f>
        <v/>
      </c>
      <c r="AF42" s="27">
        <f>IF(AND($B42="Milestone",$D42&gt;=AF$7,$D42&lt;=AF$7+6),"◆","")</f>
        <v/>
      </c>
      <c r="AG42" s="27">
        <f>IF(AND($B42="Milestone",$D42&gt;=AG$7,$D42&lt;=AG$7+6),"◆","")</f>
        <v/>
      </c>
      <c r="AH42" s="27">
        <f>IF(AND($B42="Milestone",$D42&gt;=AH$7,$D42&lt;=AH$7+6),"◆","")</f>
        <v/>
      </c>
      <c r="AI42" s="27">
        <f>IF(AND($B42="Milestone",$D42&gt;=AI$7,$D42&lt;=AI$7+6),"◆","")</f>
        <v/>
      </c>
      <c r="AJ42" s="27">
        <f>IF(AND($B42="Milestone",$D42&gt;=AJ$7,$D42&lt;=AJ$7+6),"◆","")</f>
        <v/>
      </c>
      <c r="AK42" s="27">
        <f>IF(AND($B42="Milestone",$D42&gt;=AK$7,$D42&lt;=AK$7+6),"◆","")</f>
        <v/>
      </c>
      <c r="AL42" s="27">
        <f>IF(AND($B42="Milestone",$D42&gt;=AL$7,$D42&lt;=AL$7+6),"◆","")</f>
        <v/>
      </c>
      <c r="AM42" s="27">
        <f>IF(AND($B42="Milestone",$D42&gt;=AM$7,$D42&lt;=AM$7+6),"◆","")</f>
        <v/>
      </c>
      <c r="AN42" s="27">
        <f>IF(AND($B42="Milestone",$D42&gt;=AN$7,$D42&lt;=AN$7+6),"◆","")</f>
        <v/>
      </c>
      <c r="AO42" s="27">
        <f>IF(AND($B42="Milestone",$D42&gt;=AO$7,$D42&lt;=AO$7+6),"◆","")</f>
        <v/>
      </c>
      <c r="AP42" s="27">
        <f>IF(AND($B42="Milestone",$D42&gt;=AP$7,$D42&lt;=AP$7+6),"◆","")</f>
        <v/>
      </c>
    </row>
    <row r="43">
      <c r="A43" s="24" t="inlineStr">
        <is>
          <t>Formatting and hand-in</t>
        </is>
      </c>
      <c r="B43" s="25" t="inlineStr">
        <is>
          <t>Phase</t>
        </is>
      </c>
      <c r="C43" s="26">
        <f>$C$3+ROUND(0.9486*($C$4-$C$3),0)</f>
        <v/>
      </c>
      <c r="D43" s="26">
        <f>$C$4</f>
        <v/>
      </c>
      <c r="E43" s="25">
        <f>IF(AND(ISNUMBER(C43),ISNUMBER(D43)),D43-C43+1,"")</f>
        <v/>
      </c>
      <c r="F43" s="25" t="inlineStr"/>
      <c r="G43" s="27">
        <f>IF(AND($B43="Milestone",$D43&gt;=G$7,$D43&lt;=G$7+6),"◆","")</f>
        <v/>
      </c>
      <c r="H43" s="27">
        <f>IF(AND($B43="Milestone",$D43&gt;=H$7,$D43&lt;=H$7+6),"◆","")</f>
        <v/>
      </c>
      <c r="I43" s="27">
        <f>IF(AND($B43="Milestone",$D43&gt;=I$7,$D43&lt;=I$7+6),"◆","")</f>
        <v/>
      </c>
      <c r="J43" s="27">
        <f>IF(AND($B43="Milestone",$D43&gt;=J$7,$D43&lt;=J$7+6),"◆","")</f>
        <v/>
      </c>
      <c r="K43" s="27">
        <f>IF(AND($B43="Milestone",$D43&gt;=K$7,$D43&lt;=K$7+6),"◆","")</f>
        <v/>
      </c>
      <c r="L43" s="27">
        <f>IF(AND($B43="Milestone",$D43&gt;=L$7,$D43&lt;=L$7+6),"◆","")</f>
        <v/>
      </c>
      <c r="M43" s="27">
        <f>IF(AND($B43="Milestone",$D43&gt;=M$7,$D43&lt;=M$7+6),"◆","")</f>
        <v/>
      </c>
      <c r="N43" s="27">
        <f>IF(AND($B43="Milestone",$D43&gt;=N$7,$D43&lt;=N$7+6),"◆","")</f>
        <v/>
      </c>
      <c r="O43" s="27">
        <f>IF(AND($B43="Milestone",$D43&gt;=O$7,$D43&lt;=O$7+6),"◆","")</f>
        <v/>
      </c>
      <c r="P43" s="27">
        <f>IF(AND($B43="Milestone",$D43&gt;=P$7,$D43&lt;=P$7+6),"◆","")</f>
        <v/>
      </c>
      <c r="Q43" s="27">
        <f>IF(AND($B43="Milestone",$D43&gt;=Q$7,$D43&lt;=Q$7+6),"◆","")</f>
        <v/>
      </c>
      <c r="R43" s="27">
        <f>IF(AND($B43="Milestone",$D43&gt;=R$7,$D43&lt;=R$7+6),"◆","")</f>
        <v/>
      </c>
      <c r="S43" s="27">
        <f>IF(AND($B43="Milestone",$D43&gt;=S$7,$D43&lt;=S$7+6),"◆","")</f>
        <v/>
      </c>
      <c r="T43" s="27">
        <f>IF(AND($B43="Milestone",$D43&gt;=T$7,$D43&lt;=T$7+6),"◆","")</f>
        <v/>
      </c>
      <c r="U43" s="27">
        <f>IF(AND($B43="Milestone",$D43&gt;=U$7,$D43&lt;=U$7+6),"◆","")</f>
        <v/>
      </c>
      <c r="V43" s="27">
        <f>IF(AND($B43="Milestone",$D43&gt;=V$7,$D43&lt;=V$7+6),"◆","")</f>
        <v/>
      </c>
      <c r="W43" s="27">
        <f>IF(AND($B43="Milestone",$D43&gt;=W$7,$D43&lt;=W$7+6),"◆","")</f>
        <v/>
      </c>
      <c r="X43" s="27">
        <f>IF(AND($B43="Milestone",$D43&gt;=X$7,$D43&lt;=X$7+6),"◆","")</f>
        <v/>
      </c>
      <c r="Y43" s="27">
        <f>IF(AND($B43="Milestone",$D43&gt;=Y$7,$D43&lt;=Y$7+6),"◆","")</f>
        <v/>
      </c>
      <c r="Z43" s="27">
        <f>IF(AND($B43="Milestone",$D43&gt;=Z$7,$D43&lt;=Z$7+6),"◆","")</f>
        <v/>
      </c>
      <c r="AA43" s="27">
        <f>IF(AND($B43="Milestone",$D43&gt;=AA$7,$D43&lt;=AA$7+6),"◆","")</f>
        <v/>
      </c>
      <c r="AB43" s="27">
        <f>IF(AND($B43="Milestone",$D43&gt;=AB$7,$D43&lt;=AB$7+6),"◆","")</f>
        <v/>
      </c>
      <c r="AC43" s="27">
        <f>IF(AND($B43="Milestone",$D43&gt;=AC$7,$D43&lt;=AC$7+6),"◆","")</f>
        <v/>
      </c>
      <c r="AD43" s="27">
        <f>IF(AND($B43="Milestone",$D43&gt;=AD$7,$D43&lt;=AD$7+6),"◆","")</f>
        <v/>
      </c>
      <c r="AE43" s="27">
        <f>IF(AND($B43="Milestone",$D43&gt;=AE$7,$D43&lt;=AE$7+6),"◆","")</f>
        <v/>
      </c>
      <c r="AF43" s="27">
        <f>IF(AND($B43="Milestone",$D43&gt;=AF$7,$D43&lt;=AF$7+6),"◆","")</f>
        <v/>
      </c>
      <c r="AG43" s="27">
        <f>IF(AND($B43="Milestone",$D43&gt;=AG$7,$D43&lt;=AG$7+6),"◆","")</f>
        <v/>
      </c>
      <c r="AH43" s="27">
        <f>IF(AND($B43="Milestone",$D43&gt;=AH$7,$D43&lt;=AH$7+6),"◆","")</f>
        <v/>
      </c>
      <c r="AI43" s="27">
        <f>IF(AND($B43="Milestone",$D43&gt;=AI$7,$D43&lt;=AI$7+6),"◆","")</f>
        <v/>
      </c>
      <c r="AJ43" s="27">
        <f>IF(AND($B43="Milestone",$D43&gt;=AJ$7,$D43&lt;=AJ$7+6),"◆","")</f>
        <v/>
      </c>
      <c r="AK43" s="27">
        <f>IF(AND($B43="Milestone",$D43&gt;=AK$7,$D43&lt;=AK$7+6),"◆","")</f>
        <v/>
      </c>
      <c r="AL43" s="27">
        <f>IF(AND($B43="Milestone",$D43&gt;=AL$7,$D43&lt;=AL$7+6),"◆","")</f>
        <v/>
      </c>
      <c r="AM43" s="27">
        <f>IF(AND($B43="Milestone",$D43&gt;=AM$7,$D43&lt;=AM$7+6),"◆","")</f>
        <v/>
      </c>
      <c r="AN43" s="27">
        <f>IF(AND($B43="Milestone",$D43&gt;=AN$7,$D43&lt;=AN$7+6),"◆","")</f>
        <v/>
      </c>
      <c r="AO43" s="27">
        <f>IF(AND($B43="Milestone",$D43&gt;=AO$7,$D43&lt;=AO$7+6),"◆","")</f>
        <v/>
      </c>
      <c r="AP43" s="27">
        <f>IF(AND($B43="Milestone",$D43&gt;=AP$7,$D43&lt;=AP$7+6),"◆","")</f>
        <v/>
      </c>
    </row>
    <row r="44">
      <c r="A44" s="28" t="inlineStr">
        <is>
          <t xml:space="preserve">   Format to your department’s guidelines</t>
        </is>
      </c>
      <c r="B44" s="29" t="inlineStr">
        <is>
          <t>Task</t>
        </is>
      </c>
      <c r="C44" s="30">
        <f>$C$3+ROUND(0.9486*($C$4-$C$3),0)</f>
        <v/>
      </c>
      <c r="D44" s="30">
        <f>$C$3+ROUND(0.9673*($C$4-$C$3),0)</f>
        <v/>
      </c>
      <c r="E44" s="29">
        <f>IF(AND(ISNUMBER(C44),ISNUMBER(D44)),D44-C44+1,"")</f>
        <v/>
      </c>
      <c r="F44" s="29" t="inlineStr">
        <is>
          <t>Not started</t>
        </is>
      </c>
      <c r="G44" s="27">
        <f>IF(AND($B44="Milestone",$D44&gt;=G$7,$D44&lt;=G$7+6),"◆","")</f>
        <v/>
      </c>
      <c r="H44" s="27">
        <f>IF(AND($B44="Milestone",$D44&gt;=H$7,$D44&lt;=H$7+6),"◆","")</f>
        <v/>
      </c>
      <c r="I44" s="27">
        <f>IF(AND($B44="Milestone",$D44&gt;=I$7,$D44&lt;=I$7+6),"◆","")</f>
        <v/>
      </c>
      <c r="J44" s="27">
        <f>IF(AND($B44="Milestone",$D44&gt;=J$7,$D44&lt;=J$7+6),"◆","")</f>
        <v/>
      </c>
      <c r="K44" s="27">
        <f>IF(AND($B44="Milestone",$D44&gt;=K$7,$D44&lt;=K$7+6),"◆","")</f>
        <v/>
      </c>
      <c r="L44" s="27">
        <f>IF(AND($B44="Milestone",$D44&gt;=L$7,$D44&lt;=L$7+6),"◆","")</f>
        <v/>
      </c>
      <c r="M44" s="27">
        <f>IF(AND($B44="Milestone",$D44&gt;=M$7,$D44&lt;=M$7+6),"◆","")</f>
        <v/>
      </c>
      <c r="N44" s="27">
        <f>IF(AND($B44="Milestone",$D44&gt;=N$7,$D44&lt;=N$7+6),"◆","")</f>
        <v/>
      </c>
      <c r="O44" s="27">
        <f>IF(AND($B44="Milestone",$D44&gt;=O$7,$D44&lt;=O$7+6),"◆","")</f>
        <v/>
      </c>
      <c r="P44" s="27">
        <f>IF(AND($B44="Milestone",$D44&gt;=P$7,$D44&lt;=P$7+6),"◆","")</f>
        <v/>
      </c>
      <c r="Q44" s="27">
        <f>IF(AND($B44="Milestone",$D44&gt;=Q$7,$D44&lt;=Q$7+6),"◆","")</f>
        <v/>
      </c>
      <c r="R44" s="27">
        <f>IF(AND($B44="Milestone",$D44&gt;=R$7,$D44&lt;=R$7+6),"◆","")</f>
        <v/>
      </c>
      <c r="S44" s="27">
        <f>IF(AND($B44="Milestone",$D44&gt;=S$7,$D44&lt;=S$7+6),"◆","")</f>
        <v/>
      </c>
      <c r="T44" s="27">
        <f>IF(AND($B44="Milestone",$D44&gt;=T$7,$D44&lt;=T$7+6),"◆","")</f>
        <v/>
      </c>
      <c r="U44" s="27">
        <f>IF(AND($B44="Milestone",$D44&gt;=U$7,$D44&lt;=U$7+6),"◆","")</f>
        <v/>
      </c>
      <c r="V44" s="27">
        <f>IF(AND($B44="Milestone",$D44&gt;=V$7,$D44&lt;=V$7+6),"◆","")</f>
        <v/>
      </c>
      <c r="W44" s="27">
        <f>IF(AND($B44="Milestone",$D44&gt;=W$7,$D44&lt;=W$7+6),"◆","")</f>
        <v/>
      </c>
      <c r="X44" s="27">
        <f>IF(AND($B44="Milestone",$D44&gt;=X$7,$D44&lt;=X$7+6),"◆","")</f>
        <v/>
      </c>
      <c r="Y44" s="27">
        <f>IF(AND($B44="Milestone",$D44&gt;=Y$7,$D44&lt;=Y$7+6),"◆","")</f>
        <v/>
      </c>
      <c r="Z44" s="27">
        <f>IF(AND($B44="Milestone",$D44&gt;=Z$7,$D44&lt;=Z$7+6),"◆","")</f>
        <v/>
      </c>
      <c r="AA44" s="27">
        <f>IF(AND($B44="Milestone",$D44&gt;=AA$7,$D44&lt;=AA$7+6),"◆","")</f>
        <v/>
      </c>
      <c r="AB44" s="27">
        <f>IF(AND($B44="Milestone",$D44&gt;=AB$7,$D44&lt;=AB$7+6),"◆","")</f>
        <v/>
      </c>
      <c r="AC44" s="27">
        <f>IF(AND($B44="Milestone",$D44&gt;=AC$7,$D44&lt;=AC$7+6),"◆","")</f>
        <v/>
      </c>
      <c r="AD44" s="27">
        <f>IF(AND($B44="Milestone",$D44&gt;=AD$7,$D44&lt;=AD$7+6),"◆","")</f>
        <v/>
      </c>
      <c r="AE44" s="27">
        <f>IF(AND($B44="Milestone",$D44&gt;=AE$7,$D44&lt;=AE$7+6),"◆","")</f>
        <v/>
      </c>
      <c r="AF44" s="27">
        <f>IF(AND($B44="Milestone",$D44&gt;=AF$7,$D44&lt;=AF$7+6),"◆","")</f>
        <v/>
      </c>
      <c r="AG44" s="27">
        <f>IF(AND($B44="Milestone",$D44&gt;=AG$7,$D44&lt;=AG$7+6),"◆","")</f>
        <v/>
      </c>
      <c r="AH44" s="27">
        <f>IF(AND($B44="Milestone",$D44&gt;=AH$7,$D44&lt;=AH$7+6),"◆","")</f>
        <v/>
      </c>
      <c r="AI44" s="27">
        <f>IF(AND($B44="Milestone",$D44&gt;=AI$7,$D44&lt;=AI$7+6),"◆","")</f>
        <v/>
      </c>
      <c r="AJ44" s="27">
        <f>IF(AND($B44="Milestone",$D44&gt;=AJ$7,$D44&lt;=AJ$7+6),"◆","")</f>
        <v/>
      </c>
      <c r="AK44" s="27">
        <f>IF(AND($B44="Milestone",$D44&gt;=AK$7,$D44&lt;=AK$7+6),"◆","")</f>
        <v/>
      </c>
      <c r="AL44" s="27">
        <f>IF(AND($B44="Milestone",$D44&gt;=AL$7,$D44&lt;=AL$7+6),"◆","")</f>
        <v/>
      </c>
      <c r="AM44" s="27">
        <f>IF(AND($B44="Milestone",$D44&gt;=AM$7,$D44&lt;=AM$7+6),"◆","")</f>
        <v/>
      </c>
      <c r="AN44" s="27">
        <f>IF(AND($B44="Milestone",$D44&gt;=AN$7,$D44&lt;=AN$7+6),"◆","")</f>
        <v/>
      </c>
      <c r="AO44" s="27">
        <f>IF(AND($B44="Milestone",$D44&gt;=AO$7,$D44&lt;=AO$7+6),"◆","")</f>
        <v/>
      </c>
      <c r="AP44" s="27">
        <f>IF(AND($B44="Milestone",$D44&gt;=AP$7,$D44&lt;=AP$7+6),"◆","")</f>
        <v/>
      </c>
    </row>
    <row r="45">
      <c r="A45" s="28" t="inlineStr">
        <is>
          <t xml:space="preserve">   Hand in your dissertation</t>
        </is>
      </c>
      <c r="B45" s="29" t="inlineStr">
        <is>
          <t>Milestone</t>
        </is>
      </c>
      <c r="C45" s="30">
        <f>$C$4</f>
        <v/>
      </c>
      <c r="D45" s="30">
        <f>$C$4</f>
        <v/>
      </c>
      <c r="E45" s="29">
        <f>IF(AND(ISNUMBER(C45),ISNUMBER(D45)),D45-C45+1,"")</f>
        <v/>
      </c>
      <c r="F45" s="29" t="inlineStr">
        <is>
          <t>Not started</t>
        </is>
      </c>
      <c r="G45" s="27">
        <f>IF(AND($B45="Milestone",$D45&gt;=G$7,$D45&lt;=G$7+6),"◆","")</f>
        <v/>
      </c>
      <c r="H45" s="27">
        <f>IF(AND($B45="Milestone",$D45&gt;=H$7,$D45&lt;=H$7+6),"◆","")</f>
        <v/>
      </c>
      <c r="I45" s="27">
        <f>IF(AND($B45="Milestone",$D45&gt;=I$7,$D45&lt;=I$7+6),"◆","")</f>
        <v/>
      </c>
      <c r="J45" s="27">
        <f>IF(AND($B45="Milestone",$D45&gt;=J$7,$D45&lt;=J$7+6),"◆","")</f>
        <v/>
      </c>
      <c r="K45" s="27">
        <f>IF(AND($B45="Milestone",$D45&gt;=K$7,$D45&lt;=K$7+6),"◆","")</f>
        <v/>
      </c>
      <c r="L45" s="27">
        <f>IF(AND($B45="Milestone",$D45&gt;=L$7,$D45&lt;=L$7+6),"◆","")</f>
        <v/>
      </c>
      <c r="M45" s="27">
        <f>IF(AND($B45="Milestone",$D45&gt;=M$7,$D45&lt;=M$7+6),"◆","")</f>
        <v/>
      </c>
      <c r="N45" s="27">
        <f>IF(AND($B45="Milestone",$D45&gt;=N$7,$D45&lt;=N$7+6),"◆","")</f>
        <v/>
      </c>
      <c r="O45" s="27">
        <f>IF(AND($B45="Milestone",$D45&gt;=O$7,$D45&lt;=O$7+6),"◆","")</f>
        <v/>
      </c>
      <c r="P45" s="27">
        <f>IF(AND($B45="Milestone",$D45&gt;=P$7,$D45&lt;=P$7+6),"◆","")</f>
        <v/>
      </c>
      <c r="Q45" s="27">
        <f>IF(AND($B45="Milestone",$D45&gt;=Q$7,$D45&lt;=Q$7+6),"◆","")</f>
        <v/>
      </c>
      <c r="R45" s="27">
        <f>IF(AND($B45="Milestone",$D45&gt;=R$7,$D45&lt;=R$7+6),"◆","")</f>
        <v/>
      </c>
      <c r="S45" s="27">
        <f>IF(AND($B45="Milestone",$D45&gt;=S$7,$D45&lt;=S$7+6),"◆","")</f>
        <v/>
      </c>
      <c r="T45" s="27">
        <f>IF(AND($B45="Milestone",$D45&gt;=T$7,$D45&lt;=T$7+6),"◆","")</f>
        <v/>
      </c>
      <c r="U45" s="27">
        <f>IF(AND($B45="Milestone",$D45&gt;=U$7,$D45&lt;=U$7+6),"◆","")</f>
        <v/>
      </c>
      <c r="V45" s="27">
        <f>IF(AND($B45="Milestone",$D45&gt;=V$7,$D45&lt;=V$7+6),"◆","")</f>
        <v/>
      </c>
      <c r="W45" s="27">
        <f>IF(AND($B45="Milestone",$D45&gt;=W$7,$D45&lt;=W$7+6),"◆","")</f>
        <v/>
      </c>
      <c r="X45" s="27">
        <f>IF(AND($B45="Milestone",$D45&gt;=X$7,$D45&lt;=X$7+6),"◆","")</f>
        <v/>
      </c>
      <c r="Y45" s="27">
        <f>IF(AND($B45="Milestone",$D45&gt;=Y$7,$D45&lt;=Y$7+6),"◆","")</f>
        <v/>
      </c>
      <c r="Z45" s="27">
        <f>IF(AND($B45="Milestone",$D45&gt;=Z$7,$D45&lt;=Z$7+6),"◆","")</f>
        <v/>
      </c>
      <c r="AA45" s="27">
        <f>IF(AND($B45="Milestone",$D45&gt;=AA$7,$D45&lt;=AA$7+6),"◆","")</f>
        <v/>
      </c>
      <c r="AB45" s="27">
        <f>IF(AND($B45="Milestone",$D45&gt;=AB$7,$D45&lt;=AB$7+6),"◆","")</f>
        <v/>
      </c>
      <c r="AC45" s="27">
        <f>IF(AND($B45="Milestone",$D45&gt;=AC$7,$D45&lt;=AC$7+6),"◆","")</f>
        <v/>
      </c>
      <c r="AD45" s="27">
        <f>IF(AND($B45="Milestone",$D45&gt;=AD$7,$D45&lt;=AD$7+6),"◆","")</f>
        <v/>
      </c>
      <c r="AE45" s="27">
        <f>IF(AND($B45="Milestone",$D45&gt;=AE$7,$D45&lt;=AE$7+6),"◆","")</f>
        <v/>
      </c>
      <c r="AF45" s="27">
        <f>IF(AND($B45="Milestone",$D45&gt;=AF$7,$D45&lt;=AF$7+6),"◆","")</f>
        <v/>
      </c>
      <c r="AG45" s="27">
        <f>IF(AND($B45="Milestone",$D45&gt;=AG$7,$D45&lt;=AG$7+6),"◆","")</f>
        <v/>
      </c>
      <c r="AH45" s="27">
        <f>IF(AND($B45="Milestone",$D45&gt;=AH$7,$D45&lt;=AH$7+6),"◆","")</f>
        <v/>
      </c>
      <c r="AI45" s="27">
        <f>IF(AND($B45="Milestone",$D45&gt;=AI$7,$D45&lt;=AI$7+6),"◆","")</f>
        <v/>
      </c>
      <c r="AJ45" s="27">
        <f>IF(AND($B45="Milestone",$D45&gt;=AJ$7,$D45&lt;=AJ$7+6),"◆","")</f>
        <v/>
      </c>
      <c r="AK45" s="27">
        <f>IF(AND($B45="Milestone",$D45&gt;=AK$7,$D45&lt;=AK$7+6),"◆","")</f>
        <v/>
      </c>
      <c r="AL45" s="27">
        <f>IF(AND($B45="Milestone",$D45&gt;=AL$7,$D45&lt;=AL$7+6),"◆","")</f>
        <v/>
      </c>
      <c r="AM45" s="27">
        <f>IF(AND($B45="Milestone",$D45&gt;=AM$7,$D45&lt;=AM$7+6),"◆","")</f>
        <v/>
      </c>
      <c r="AN45" s="27">
        <f>IF(AND($B45="Milestone",$D45&gt;=AN$7,$D45&lt;=AN$7+6),"◆","")</f>
        <v/>
      </c>
      <c r="AO45" s="27">
        <f>IF(AND($B45="Milestone",$D45&gt;=AO$7,$D45&lt;=AO$7+6),"◆","")</f>
        <v/>
      </c>
      <c r="AP45" s="27">
        <f>IF(AND($B45="Milestone",$D45&gt;=AP$7,$D45&lt;=AP$7+6),"◆","")</f>
        <v/>
      </c>
    </row>
    <row r="46">
      <c r="A46" s="28" t="n"/>
      <c r="B46" s="29" t="n"/>
      <c r="C46" s="30" t="n"/>
      <c r="D46" s="30" t="n"/>
      <c r="E46" s="29">
        <f>IF(AND(ISNUMBER(C46),ISNUMBER(D46)),D46-C46+1,"")</f>
        <v/>
      </c>
      <c r="F46" s="29" t="n"/>
      <c r="G46" s="27">
        <f>IF(AND($B46="Milestone",$D46&gt;=G$7,$D46&lt;=G$7+6),"◆","")</f>
        <v/>
      </c>
      <c r="H46" s="27">
        <f>IF(AND($B46="Milestone",$D46&gt;=H$7,$D46&lt;=H$7+6),"◆","")</f>
        <v/>
      </c>
      <c r="I46" s="27">
        <f>IF(AND($B46="Milestone",$D46&gt;=I$7,$D46&lt;=I$7+6),"◆","")</f>
        <v/>
      </c>
      <c r="J46" s="27">
        <f>IF(AND($B46="Milestone",$D46&gt;=J$7,$D46&lt;=J$7+6),"◆","")</f>
        <v/>
      </c>
      <c r="K46" s="27">
        <f>IF(AND($B46="Milestone",$D46&gt;=K$7,$D46&lt;=K$7+6),"◆","")</f>
        <v/>
      </c>
      <c r="L46" s="27">
        <f>IF(AND($B46="Milestone",$D46&gt;=L$7,$D46&lt;=L$7+6),"◆","")</f>
        <v/>
      </c>
      <c r="M46" s="27">
        <f>IF(AND($B46="Milestone",$D46&gt;=M$7,$D46&lt;=M$7+6),"◆","")</f>
        <v/>
      </c>
      <c r="N46" s="27">
        <f>IF(AND($B46="Milestone",$D46&gt;=N$7,$D46&lt;=N$7+6),"◆","")</f>
        <v/>
      </c>
      <c r="O46" s="27">
        <f>IF(AND($B46="Milestone",$D46&gt;=O$7,$D46&lt;=O$7+6),"◆","")</f>
        <v/>
      </c>
      <c r="P46" s="27">
        <f>IF(AND($B46="Milestone",$D46&gt;=P$7,$D46&lt;=P$7+6),"◆","")</f>
        <v/>
      </c>
      <c r="Q46" s="27">
        <f>IF(AND($B46="Milestone",$D46&gt;=Q$7,$D46&lt;=Q$7+6),"◆","")</f>
        <v/>
      </c>
      <c r="R46" s="27">
        <f>IF(AND($B46="Milestone",$D46&gt;=R$7,$D46&lt;=R$7+6),"◆","")</f>
        <v/>
      </c>
      <c r="S46" s="27">
        <f>IF(AND($B46="Milestone",$D46&gt;=S$7,$D46&lt;=S$7+6),"◆","")</f>
        <v/>
      </c>
      <c r="T46" s="27">
        <f>IF(AND($B46="Milestone",$D46&gt;=T$7,$D46&lt;=T$7+6),"◆","")</f>
        <v/>
      </c>
      <c r="U46" s="27">
        <f>IF(AND($B46="Milestone",$D46&gt;=U$7,$D46&lt;=U$7+6),"◆","")</f>
        <v/>
      </c>
      <c r="V46" s="27">
        <f>IF(AND($B46="Milestone",$D46&gt;=V$7,$D46&lt;=V$7+6),"◆","")</f>
        <v/>
      </c>
      <c r="W46" s="27">
        <f>IF(AND($B46="Milestone",$D46&gt;=W$7,$D46&lt;=W$7+6),"◆","")</f>
        <v/>
      </c>
      <c r="X46" s="27">
        <f>IF(AND($B46="Milestone",$D46&gt;=X$7,$D46&lt;=X$7+6),"◆","")</f>
        <v/>
      </c>
      <c r="Y46" s="27">
        <f>IF(AND($B46="Milestone",$D46&gt;=Y$7,$D46&lt;=Y$7+6),"◆","")</f>
        <v/>
      </c>
      <c r="Z46" s="27">
        <f>IF(AND($B46="Milestone",$D46&gt;=Z$7,$D46&lt;=Z$7+6),"◆","")</f>
        <v/>
      </c>
      <c r="AA46" s="27">
        <f>IF(AND($B46="Milestone",$D46&gt;=AA$7,$D46&lt;=AA$7+6),"◆","")</f>
        <v/>
      </c>
      <c r="AB46" s="27">
        <f>IF(AND($B46="Milestone",$D46&gt;=AB$7,$D46&lt;=AB$7+6),"◆","")</f>
        <v/>
      </c>
      <c r="AC46" s="27">
        <f>IF(AND($B46="Milestone",$D46&gt;=AC$7,$D46&lt;=AC$7+6),"◆","")</f>
        <v/>
      </c>
      <c r="AD46" s="27">
        <f>IF(AND($B46="Milestone",$D46&gt;=AD$7,$D46&lt;=AD$7+6),"◆","")</f>
        <v/>
      </c>
      <c r="AE46" s="27">
        <f>IF(AND($B46="Milestone",$D46&gt;=AE$7,$D46&lt;=AE$7+6),"◆","")</f>
        <v/>
      </c>
      <c r="AF46" s="27">
        <f>IF(AND($B46="Milestone",$D46&gt;=AF$7,$D46&lt;=AF$7+6),"◆","")</f>
        <v/>
      </c>
      <c r="AG46" s="27">
        <f>IF(AND($B46="Milestone",$D46&gt;=AG$7,$D46&lt;=AG$7+6),"◆","")</f>
        <v/>
      </c>
      <c r="AH46" s="27">
        <f>IF(AND($B46="Milestone",$D46&gt;=AH$7,$D46&lt;=AH$7+6),"◆","")</f>
        <v/>
      </c>
      <c r="AI46" s="27">
        <f>IF(AND($B46="Milestone",$D46&gt;=AI$7,$D46&lt;=AI$7+6),"◆","")</f>
        <v/>
      </c>
      <c r="AJ46" s="27">
        <f>IF(AND($B46="Milestone",$D46&gt;=AJ$7,$D46&lt;=AJ$7+6),"◆","")</f>
        <v/>
      </c>
      <c r="AK46" s="27">
        <f>IF(AND($B46="Milestone",$D46&gt;=AK$7,$D46&lt;=AK$7+6),"◆","")</f>
        <v/>
      </c>
      <c r="AL46" s="27">
        <f>IF(AND($B46="Milestone",$D46&gt;=AL$7,$D46&lt;=AL$7+6),"◆","")</f>
        <v/>
      </c>
      <c r="AM46" s="27">
        <f>IF(AND($B46="Milestone",$D46&gt;=AM$7,$D46&lt;=AM$7+6),"◆","")</f>
        <v/>
      </c>
      <c r="AN46" s="27">
        <f>IF(AND($B46="Milestone",$D46&gt;=AN$7,$D46&lt;=AN$7+6),"◆","")</f>
        <v/>
      </c>
      <c r="AO46" s="27">
        <f>IF(AND($B46="Milestone",$D46&gt;=AO$7,$D46&lt;=AO$7+6),"◆","")</f>
        <v/>
      </c>
      <c r="AP46" s="27">
        <f>IF(AND($B46="Milestone",$D46&gt;=AP$7,$D46&lt;=AP$7+6),"◆","")</f>
        <v/>
      </c>
    </row>
    <row r="47">
      <c r="A47" s="28" t="n"/>
      <c r="B47" s="29" t="n"/>
      <c r="C47" s="30" t="n"/>
      <c r="D47" s="30" t="n"/>
      <c r="E47" s="29">
        <f>IF(AND(ISNUMBER(C47),ISNUMBER(D47)),D47-C47+1,"")</f>
        <v/>
      </c>
      <c r="F47" s="29" t="n"/>
      <c r="G47" s="27">
        <f>IF(AND($B47="Milestone",$D47&gt;=G$7,$D47&lt;=G$7+6),"◆","")</f>
        <v/>
      </c>
      <c r="H47" s="27">
        <f>IF(AND($B47="Milestone",$D47&gt;=H$7,$D47&lt;=H$7+6),"◆","")</f>
        <v/>
      </c>
      <c r="I47" s="27">
        <f>IF(AND($B47="Milestone",$D47&gt;=I$7,$D47&lt;=I$7+6),"◆","")</f>
        <v/>
      </c>
      <c r="J47" s="27">
        <f>IF(AND($B47="Milestone",$D47&gt;=J$7,$D47&lt;=J$7+6),"◆","")</f>
        <v/>
      </c>
      <c r="K47" s="27">
        <f>IF(AND($B47="Milestone",$D47&gt;=K$7,$D47&lt;=K$7+6),"◆","")</f>
        <v/>
      </c>
      <c r="L47" s="27">
        <f>IF(AND($B47="Milestone",$D47&gt;=L$7,$D47&lt;=L$7+6),"◆","")</f>
        <v/>
      </c>
      <c r="M47" s="27">
        <f>IF(AND($B47="Milestone",$D47&gt;=M$7,$D47&lt;=M$7+6),"◆","")</f>
        <v/>
      </c>
      <c r="N47" s="27">
        <f>IF(AND($B47="Milestone",$D47&gt;=N$7,$D47&lt;=N$7+6),"◆","")</f>
        <v/>
      </c>
      <c r="O47" s="27">
        <f>IF(AND($B47="Milestone",$D47&gt;=O$7,$D47&lt;=O$7+6),"◆","")</f>
        <v/>
      </c>
      <c r="P47" s="27">
        <f>IF(AND($B47="Milestone",$D47&gt;=P$7,$D47&lt;=P$7+6),"◆","")</f>
        <v/>
      </c>
      <c r="Q47" s="27">
        <f>IF(AND($B47="Milestone",$D47&gt;=Q$7,$D47&lt;=Q$7+6),"◆","")</f>
        <v/>
      </c>
      <c r="R47" s="27">
        <f>IF(AND($B47="Milestone",$D47&gt;=R$7,$D47&lt;=R$7+6),"◆","")</f>
        <v/>
      </c>
      <c r="S47" s="27">
        <f>IF(AND($B47="Milestone",$D47&gt;=S$7,$D47&lt;=S$7+6),"◆","")</f>
        <v/>
      </c>
      <c r="T47" s="27">
        <f>IF(AND($B47="Milestone",$D47&gt;=T$7,$D47&lt;=T$7+6),"◆","")</f>
        <v/>
      </c>
      <c r="U47" s="27">
        <f>IF(AND($B47="Milestone",$D47&gt;=U$7,$D47&lt;=U$7+6),"◆","")</f>
        <v/>
      </c>
      <c r="V47" s="27">
        <f>IF(AND($B47="Milestone",$D47&gt;=V$7,$D47&lt;=V$7+6),"◆","")</f>
        <v/>
      </c>
      <c r="W47" s="27">
        <f>IF(AND($B47="Milestone",$D47&gt;=W$7,$D47&lt;=W$7+6),"◆","")</f>
        <v/>
      </c>
      <c r="X47" s="27">
        <f>IF(AND($B47="Milestone",$D47&gt;=X$7,$D47&lt;=X$7+6),"◆","")</f>
        <v/>
      </c>
      <c r="Y47" s="27">
        <f>IF(AND($B47="Milestone",$D47&gt;=Y$7,$D47&lt;=Y$7+6),"◆","")</f>
        <v/>
      </c>
      <c r="Z47" s="27">
        <f>IF(AND($B47="Milestone",$D47&gt;=Z$7,$D47&lt;=Z$7+6),"◆","")</f>
        <v/>
      </c>
      <c r="AA47" s="27">
        <f>IF(AND($B47="Milestone",$D47&gt;=AA$7,$D47&lt;=AA$7+6),"◆","")</f>
        <v/>
      </c>
      <c r="AB47" s="27">
        <f>IF(AND($B47="Milestone",$D47&gt;=AB$7,$D47&lt;=AB$7+6),"◆","")</f>
        <v/>
      </c>
      <c r="AC47" s="27">
        <f>IF(AND($B47="Milestone",$D47&gt;=AC$7,$D47&lt;=AC$7+6),"◆","")</f>
        <v/>
      </c>
      <c r="AD47" s="27">
        <f>IF(AND($B47="Milestone",$D47&gt;=AD$7,$D47&lt;=AD$7+6),"◆","")</f>
        <v/>
      </c>
      <c r="AE47" s="27">
        <f>IF(AND($B47="Milestone",$D47&gt;=AE$7,$D47&lt;=AE$7+6),"◆","")</f>
        <v/>
      </c>
      <c r="AF47" s="27">
        <f>IF(AND($B47="Milestone",$D47&gt;=AF$7,$D47&lt;=AF$7+6),"◆","")</f>
        <v/>
      </c>
      <c r="AG47" s="27">
        <f>IF(AND($B47="Milestone",$D47&gt;=AG$7,$D47&lt;=AG$7+6),"◆","")</f>
        <v/>
      </c>
      <c r="AH47" s="27">
        <f>IF(AND($B47="Milestone",$D47&gt;=AH$7,$D47&lt;=AH$7+6),"◆","")</f>
        <v/>
      </c>
      <c r="AI47" s="27">
        <f>IF(AND($B47="Milestone",$D47&gt;=AI$7,$D47&lt;=AI$7+6),"◆","")</f>
        <v/>
      </c>
      <c r="AJ47" s="27">
        <f>IF(AND($B47="Milestone",$D47&gt;=AJ$7,$D47&lt;=AJ$7+6),"◆","")</f>
        <v/>
      </c>
      <c r="AK47" s="27">
        <f>IF(AND($B47="Milestone",$D47&gt;=AK$7,$D47&lt;=AK$7+6),"◆","")</f>
        <v/>
      </c>
      <c r="AL47" s="27">
        <f>IF(AND($B47="Milestone",$D47&gt;=AL$7,$D47&lt;=AL$7+6),"◆","")</f>
        <v/>
      </c>
      <c r="AM47" s="27">
        <f>IF(AND($B47="Milestone",$D47&gt;=AM$7,$D47&lt;=AM$7+6),"◆","")</f>
        <v/>
      </c>
      <c r="AN47" s="27">
        <f>IF(AND($B47="Milestone",$D47&gt;=AN$7,$D47&lt;=AN$7+6),"◆","")</f>
        <v/>
      </c>
      <c r="AO47" s="27">
        <f>IF(AND($B47="Milestone",$D47&gt;=AO$7,$D47&lt;=AO$7+6),"◆","")</f>
        <v/>
      </c>
      <c r="AP47" s="27">
        <f>IF(AND($B47="Milestone",$D47&gt;=AP$7,$D47&lt;=AP$7+6),"◆","")</f>
        <v/>
      </c>
    </row>
    <row r="48">
      <c r="A48" s="28" t="n"/>
      <c r="B48" s="29" t="n"/>
      <c r="C48" s="30" t="n"/>
      <c r="D48" s="30" t="n"/>
      <c r="E48" s="29">
        <f>IF(AND(ISNUMBER(C48),ISNUMBER(D48)),D48-C48+1,"")</f>
        <v/>
      </c>
      <c r="F48" s="29" t="n"/>
      <c r="G48" s="27">
        <f>IF(AND($B48="Milestone",$D48&gt;=G$7,$D48&lt;=G$7+6),"◆","")</f>
        <v/>
      </c>
      <c r="H48" s="27">
        <f>IF(AND($B48="Milestone",$D48&gt;=H$7,$D48&lt;=H$7+6),"◆","")</f>
        <v/>
      </c>
      <c r="I48" s="27">
        <f>IF(AND($B48="Milestone",$D48&gt;=I$7,$D48&lt;=I$7+6),"◆","")</f>
        <v/>
      </c>
      <c r="J48" s="27">
        <f>IF(AND($B48="Milestone",$D48&gt;=J$7,$D48&lt;=J$7+6),"◆","")</f>
        <v/>
      </c>
      <c r="K48" s="27">
        <f>IF(AND($B48="Milestone",$D48&gt;=K$7,$D48&lt;=K$7+6),"◆","")</f>
        <v/>
      </c>
      <c r="L48" s="27">
        <f>IF(AND($B48="Milestone",$D48&gt;=L$7,$D48&lt;=L$7+6),"◆","")</f>
        <v/>
      </c>
      <c r="M48" s="27">
        <f>IF(AND($B48="Milestone",$D48&gt;=M$7,$D48&lt;=M$7+6),"◆","")</f>
        <v/>
      </c>
      <c r="N48" s="27">
        <f>IF(AND($B48="Milestone",$D48&gt;=N$7,$D48&lt;=N$7+6),"◆","")</f>
        <v/>
      </c>
      <c r="O48" s="27">
        <f>IF(AND($B48="Milestone",$D48&gt;=O$7,$D48&lt;=O$7+6),"◆","")</f>
        <v/>
      </c>
      <c r="P48" s="27">
        <f>IF(AND($B48="Milestone",$D48&gt;=P$7,$D48&lt;=P$7+6),"◆","")</f>
        <v/>
      </c>
      <c r="Q48" s="27">
        <f>IF(AND($B48="Milestone",$D48&gt;=Q$7,$D48&lt;=Q$7+6),"◆","")</f>
        <v/>
      </c>
      <c r="R48" s="27">
        <f>IF(AND($B48="Milestone",$D48&gt;=R$7,$D48&lt;=R$7+6),"◆","")</f>
        <v/>
      </c>
      <c r="S48" s="27">
        <f>IF(AND($B48="Milestone",$D48&gt;=S$7,$D48&lt;=S$7+6),"◆","")</f>
        <v/>
      </c>
      <c r="T48" s="27">
        <f>IF(AND($B48="Milestone",$D48&gt;=T$7,$D48&lt;=T$7+6),"◆","")</f>
        <v/>
      </c>
      <c r="U48" s="27">
        <f>IF(AND($B48="Milestone",$D48&gt;=U$7,$D48&lt;=U$7+6),"◆","")</f>
        <v/>
      </c>
      <c r="V48" s="27">
        <f>IF(AND($B48="Milestone",$D48&gt;=V$7,$D48&lt;=V$7+6),"◆","")</f>
        <v/>
      </c>
      <c r="W48" s="27">
        <f>IF(AND($B48="Milestone",$D48&gt;=W$7,$D48&lt;=W$7+6),"◆","")</f>
        <v/>
      </c>
      <c r="X48" s="27">
        <f>IF(AND($B48="Milestone",$D48&gt;=X$7,$D48&lt;=X$7+6),"◆","")</f>
        <v/>
      </c>
      <c r="Y48" s="27">
        <f>IF(AND($B48="Milestone",$D48&gt;=Y$7,$D48&lt;=Y$7+6),"◆","")</f>
        <v/>
      </c>
      <c r="Z48" s="27">
        <f>IF(AND($B48="Milestone",$D48&gt;=Z$7,$D48&lt;=Z$7+6),"◆","")</f>
        <v/>
      </c>
      <c r="AA48" s="27">
        <f>IF(AND($B48="Milestone",$D48&gt;=AA$7,$D48&lt;=AA$7+6),"◆","")</f>
        <v/>
      </c>
      <c r="AB48" s="27">
        <f>IF(AND($B48="Milestone",$D48&gt;=AB$7,$D48&lt;=AB$7+6),"◆","")</f>
        <v/>
      </c>
      <c r="AC48" s="27">
        <f>IF(AND($B48="Milestone",$D48&gt;=AC$7,$D48&lt;=AC$7+6),"◆","")</f>
        <v/>
      </c>
      <c r="AD48" s="27">
        <f>IF(AND($B48="Milestone",$D48&gt;=AD$7,$D48&lt;=AD$7+6),"◆","")</f>
        <v/>
      </c>
      <c r="AE48" s="27">
        <f>IF(AND($B48="Milestone",$D48&gt;=AE$7,$D48&lt;=AE$7+6),"◆","")</f>
        <v/>
      </c>
      <c r="AF48" s="27">
        <f>IF(AND($B48="Milestone",$D48&gt;=AF$7,$D48&lt;=AF$7+6),"◆","")</f>
        <v/>
      </c>
      <c r="AG48" s="27">
        <f>IF(AND($B48="Milestone",$D48&gt;=AG$7,$D48&lt;=AG$7+6),"◆","")</f>
        <v/>
      </c>
      <c r="AH48" s="27">
        <f>IF(AND($B48="Milestone",$D48&gt;=AH$7,$D48&lt;=AH$7+6),"◆","")</f>
        <v/>
      </c>
      <c r="AI48" s="27">
        <f>IF(AND($B48="Milestone",$D48&gt;=AI$7,$D48&lt;=AI$7+6),"◆","")</f>
        <v/>
      </c>
      <c r="AJ48" s="27">
        <f>IF(AND($B48="Milestone",$D48&gt;=AJ$7,$D48&lt;=AJ$7+6),"◆","")</f>
        <v/>
      </c>
      <c r="AK48" s="27">
        <f>IF(AND($B48="Milestone",$D48&gt;=AK$7,$D48&lt;=AK$7+6),"◆","")</f>
        <v/>
      </c>
      <c r="AL48" s="27">
        <f>IF(AND($B48="Milestone",$D48&gt;=AL$7,$D48&lt;=AL$7+6),"◆","")</f>
        <v/>
      </c>
      <c r="AM48" s="27">
        <f>IF(AND($B48="Milestone",$D48&gt;=AM$7,$D48&lt;=AM$7+6),"◆","")</f>
        <v/>
      </c>
      <c r="AN48" s="27">
        <f>IF(AND($B48="Milestone",$D48&gt;=AN$7,$D48&lt;=AN$7+6),"◆","")</f>
        <v/>
      </c>
      <c r="AO48" s="27">
        <f>IF(AND($B48="Milestone",$D48&gt;=AO$7,$D48&lt;=AO$7+6),"◆","")</f>
        <v/>
      </c>
      <c r="AP48" s="27">
        <f>IF(AND($B48="Milestone",$D48&gt;=AP$7,$D48&lt;=AP$7+6),"◆","")</f>
        <v/>
      </c>
    </row>
    <row r="49">
      <c r="A49" s="28" t="n"/>
      <c r="B49" s="29" t="n"/>
      <c r="C49" s="30" t="n"/>
      <c r="D49" s="30" t="n"/>
      <c r="E49" s="29">
        <f>IF(AND(ISNUMBER(C49),ISNUMBER(D49)),D49-C49+1,"")</f>
        <v/>
      </c>
      <c r="F49" s="29" t="n"/>
      <c r="G49" s="27">
        <f>IF(AND($B49="Milestone",$D49&gt;=G$7,$D49&lt;=G$7+6),"◆","")</f>
        <v/>
      </c>
      <c r="H49" s="27">
        <f>IF(AND($B49="Milestone",$D49&gt;=H$7,$D49&lt;=H$7+6),"◆","")</f>
        <v/>
      </c>
      <c r="I49" s="27">
        <f>IF(AND($B49="Milestone",$D49&gt;=I$7,$D49&lt;=I$7+6),"◆","")</f>
        <v/>
      </c>
      <c r="J49" s="27">
        <f>IF(AND($B49="Milestone",$D49&gt;=J$7,$D49&lt;=J$7+6),"◆","")</f>
        <v/>
      </c>
      <c r="K49" s="27">
        <f>IF(AND($B49="Milestone",$D49&gt;=K$7,$D49&lt;=K$7+6),"◆","")</f>
        <v/>
      </c>
      <c r="L49" s="27">
        <f>IF(AND($B49="Milestone",$D49&gt;=L$7,$D49&lt;=L$7+6),"◆","")</f>
        <v/>
      </c>
      <c r="M49" s="27">
        <f>IF(AND($B49="Milestone",$D49&gt;=M$7,$D49&lt;=M$7+6),"◆","")</f>
        <v/>
      </c>
      <c r="N49" s="27">
        <f>IF(AND($B49="Milestone",$D49&gt;=N$7,$D49&lt;=N$7+6),"◆","")</f>
        <v/>
      </c>
      <c r="O49" s="27">
        <f>IF(AND($B49="Milestone",$D49&gt;=O$7,$D49&lt;=O$7+6),"◆","")</f>
        <v/>
      </c>
      <c r="P49" s="27">
        <f>IF(AND($B49="Milestone",$D49&gt;=P$7,$D49&lt;=P$7+6),"◆","")</f>
        <v/>
      </c>
      <c r="Q49" s="27">
        <f>IF(AND($B49="Milestone",$D49&gt;=Q$7,$D49&lt;=Q$7+6),"◆","")</f>
        <v/>
      </c>
      <c r="R49" s="27">
        <f>IF(AND($B49="Milestone",$D49&gt;=R$7,$D49&lt;=R$7+6),"◆","")</f>
        <v/>
      </c>
      <c r="S49" s="27">
        <f>IF(AND($B49="Milestone",$D49&gt;=S$7,$D49&lt;=S$7+6),"◆","")</f>
        <v/>
      </c>
      <c r="T49" s="27">
        <f>IF(AND($B49="Milestone",$D49&gt;=T$7,$D49&lt;=T$7+6),"◆","")</f>
        <v/>
      </c>
      <c r="U49" s="27">
        <f>IF(AND($B49="Milestone",$D49&gt;=U$7,$D49&lt;=U$7+6),"◆","")</f>
        <v/>
      </c>
      <c r="V49" s="27">
        <f>IF(AND($B49="Milestone",$D49&gt;=V$7,$D49&lt;=V$7+6),"◆","")</f>
        <v/>
      </c>
      <c r="W49" s="27">
        <f>IF(AND($B49="Milestone",$D49&gt;=W$7,$D49&lt;=W$7+6),"◆","")</f>
        <v/>
      </c>
      <c r="X49" s="27">
        <f>IF(AND($B49="Milestone",$D49&gt;=X$7,$D49&lt;=X$7+6),"◆","")</f>
        <v/>
      </c>
      <c r="Y49" s="27">
        <f>IF(AND($B49="Milestone",$D49&gt;=Y$7,$D49&lt;=Y$7+6),"◆","")</f>
        <v/>
      </c>
      <c r="Z49" s="27">
        <f>IF(AND($B49="Milestone",$D49&gt;=Z$7,$D49&lt;=Z$7+6),"◆","")</f>
        <v/>
      </c>
      <c r="AA49" s="27">
        <f>IF(AND($B49="Milestone",$D49&gt;=AA$7,$D49&lt;=AA$7+6),"◆","")</f>
        <v/>
      </c>
      <c r="AB49" s="27">
        <f>IF(AND($B49="Milestone",$D49&gt;=AB$7,$D49&lt;=AB$7+6),"◆","")</f>
        <v/>
      </c>
      <c r="AC49" s="27">
        <f>IF(AND($B49="Milestone",$D49&gt;=AC$7,$D49&lt;=AC$7+6),"◆","")</f>
        <v/>
      </c>
      <c r="AD49" s="27">
        <f>IF(AND($B49="Milestone",$D49&gt;=AD$7,$D49&lt;=AD$7+6),"◆","")</f>
        <v/>
      </c>
      <c r="AE49" s="27">
        <f>IF(AND($B49="Milestone",$D49&gt;=AE$7,$D49&lt;=AE$7+6),"◆","")</f>
        <v/>
      </c>
      <c r="AF49" s="27">
        <f>IF(AND($B49="Milestone",$D49&gt;=AF$7,$D49&lt;=AF$7+6),"◆","")</f>
        <v/>
      </c>
      <c r="AG49" s="27">
        <f>IF(AND($B49="Milestone",$D49&gt;=AG$7,$D49&lt;=AG$7+6),"◆","")</f>
        <v/>
      </c>
      <c r="AH49" s="27">
        <f>IF(AND($B49="Milestone",$D49&gt;=AH$7,$D49&lt;=AH$7+6),"◆","")</f>
        <v/>
      </c>
      <c r="AI49" s="27">
        <f>IF(AND($B49="Milestone",$D49&gt;=AI$7,$D49&lt;=AI$7+6),"◆","")</f>
        <v/>
      </c>
      <c r="AJ49" s="27">
        <f>IF(AND($B49="Milestone",$D49&gt;=AJ$7,$D49&lt;=AJ$7+6),"◆","")</f>
        <v/>
      </c>
      <c r="AK49" s="27">
        <f>IF(AND($B49="Milestone",$D49&gt;=AK$7,$D49&lt;=AK$7+6),"◆","")</f>
        <v/>
      </c>
      <c r="AL49" s="27">
        <f>IF(AND($B49="Milestone",$D49&gt;=AL$7,$D49&lt;=AL$7+6),"◆","")</f>
        <v/>
      </c>
      <c r="AM49" s="27">
        <f>IF(AND($B49="Milestone",$D49&gt;=AM$7,$D49&lt;=AM$7+6),"◆","")</f>
        <v/>
      </c>
      <c r="AN49" s="27">
        <f>IF(AND($B49="Milestone",$D49&gt;=AN$7,$D49&lt;=AN$7+6),"◆","")</f>
        <v/>
      </c>
      <c r="AO49" s="27">
        <f>IF(AND($B49="Milestone",$D49&gt;=AO$7,$D49&lt;=AO$7+6),"◆","")</f>
        <v/>
      </c>
      <c r="AP49" s="27">
        <f>IF(AND($B49="Milestone",$D49&gt;=AP$7,$D49&lt;=AP$7+6),"◆","")</f>
        <v/>
      </c>
    </row>
    <row r="50">
      <c r="A50" s="28" t="n"/>
      <c r="B50" s="29" t="n"/>
      <c r="C50" s="30" t="n"/>
      <c r="D50" s="30" t="n"/>
      <c r="E50" s="29">
        <f>IF(AND(ISNUMBER(C50),ISNUMBER(D50)),D50-C50+1,"")</f>
        <v/>
      </c>
      <c r="F50" s="29" t="n"/>
      <c r="G50" s="27">
        <f>IF(AND($B50="Milestone",$D50&gt;=G$7,$D50&lt;=G$7+6),"◆","")</f>
        <v/>
      </c>
      <c r="H50" s="27">
        <f>IF(AND($B50="Milestone",$D50&gt;=H$7,$D50&lt;=H$7+6),"◆","")</f>
        <v/>
      </c>
      <c r="I50" s="27">
        <f>IF(AND($B50="Milestone",$D50&gt;=I$7,$D50&lt;=I$7+6),"◆","")</f>
        <v/>
      </c>
      <c r="J50" s="27">
        <f>IF(AND($B50="Milestone",$D50&gt;=J$7,$D50&lt;=J$7+6),"◆","")</f>
        <v/>
      </c>
      <c r="K50" s="27">
        <f>IF(AND($B50="Milestone",$D50&gt;=K$7,$D50&lt;=K$7+6),"◆","")</f>
        <v/>
      </c>
      <c r="L50" s="27">
        <f>IF(AND($B50="Milestone",$D50&gt;=L$7,$D50&lt;=L$7+6),"◆","")</f>
        <v/>
      </c>
      <c r="M50" s="27">
        <f>IF(AND($B50="Milestone",$D50&gt;=M$7,$D50&lt;=M$7+6),"◆","")</f>
        <v/>
      </c>
      <c r="N50" s="27">
        <f>IF(AND($B50="Milestone",$D50&gt;=N$7,$D50&lt;=N$7+6),"◆","")</f>
        <v/>
      </c>
      <c r="O50" s="27">
        <f>IF(AND($B50="Milestone",$D50&gt;=O$7,$D50&lt;=O$7+6),"◆","")</f>
        <v/>
      </c>
      <c r="P50" s="27">
        <f>IF(AND($B50="Milestone",$D50&gt;=P$7,$D50&lt;=P$7+6),"◆","")</f>
        <v/>
      </c>
      <c r="Q50" s="27">
        <f>IF(AND($B50="Milestone",$D50&gt;=Q$7,$D50&lt;=Q$7+6),"◆","")</f>
        <v/>
      </c>
      <c r="R50" s="27">
        <f>IF(AND($B50="Milestone",$D50&gt;=R$7,$D50&lt;=R$7+6),"◆","")</f>
        <v/>
      </c>
      <c r="S50" s="27">
        <f>IF(AND($B50="Milestone",$D50&gt;=S$7,$D50&lt;=S$7+6),"◆","")</f>
        <v/>
      </c>
      <c r="T50" s="27">
        <f>IF(AND($B50="Milestone",$D50&gt;=T$7,$D50&lt;=T$7+6),"◆","")</f>
        <v/>
      </c>
      <c r="U50" s="27">
        <f>IF(AND($B50="Milestone",$D50&gt;=U$7,$D50&lt;=U$7+6),"◆","")</f>
        <v/>
      </c>
      <c r="V50" s="27">
        <f>IF(AND($B50="Milestone",$D50&gt;=V$7,$D50&lt;=V$7+6),"◆","")</f>
        <v/>
      </c>
      <c r="W50" s="27">
        <f>IF(AND($B50="Milestone",$D50&gt;=W$7,$D50&lt;=W$7+6),"◆","")</f>
        <v/>
      </c>
      <c r="X50" s="27">
        <f>IF(AND($B50="Milestone",$D50&gt;=X$7,$D50&lt;=X$7+6),"◆","")</f>
        <v/>
      </c>
      <c r="Y50" s="27">
        <f>IF(AND($B50="Milestone",$D50&gt;=Y$7,$D50&lt;=Y$7+6),"◆","")</f>
        <v/>
      </c>
      <c r="Z50" s="27">
        <f>IF(AND($B50="Milestone",$D50&gt;=Z$7,$D50&lt;=Z$7+6),"◆","")</f>
        <v/>
      </c>
      <c r="AA50" s="27">
        <f>IF(AND($B50="Milestone",$D50&gt;=AA$7,$D50&lt;=AA$7+6),"◆","")</f>
        <v/>
      </c>
      <c r="AB50" s="27">
        <f>IF(AND($B50="Milestone",$D50&gt;=AB$7,$D50&lt;=AB$7+6),"◆","")</f>
        <v/>
      </c>
      <c r="AC50" s="27">
        <f>IF(AND($B50="Milestone",$D50&gt;=AC$7,$D50&lt;=AC$7+6),"◆","")</f>
        <v/>
      </c>
      <c r="AD50" s="27">
        <f>IF(AND($B50="Milestone",$D50&gt;=AD$7,$D50&lt;=AD$7+6),"◆","")</f>
        <v/>
      </c>
      <c r="AE50" s="27">
        <f>IF(AND($B50="Milestone",$D50&gt;=AE$7,$D50&lt;=AE$7+6),"◆","")</f>
        <v/>
      </c>
      <c r="AF50" s="27">
        <f>IF(AND($B50="Milestone",$D50&gt;=AF$7,$D50&lt;=AF$7+6),"◆","")</f>
        <v/>
      </c>
      <c r="AG50" s="27">
        <f>IF(AND($B50="Milestone",$D50&gt;=AG$7,$D50&lt;=AG$7+6),"◆","")</f>
        <v/>
      </c>
      <c r="AH50" s="27">
        <f>IF(AND($B50="Milestone",$D50&gt;=AH$7,$D50&lt;=AH$7+6),"◆","")</f>
        <v/>
      </c>
      <c r="AI50" s="27">
        <f>IF(AND($B50="Milestone",$D50&gt;=AI$7,$D50&lt;=AI$7+6),"◆","")</f>
        <v/>
      </c>
      <c r="AJ50" s="27">
        <f>IF(AND($B50="Milestone",$D50&gt;=AJ$7,$D50&lt;=AJ$7+6),"◆","")</f>
        <v/>
      </c>
      <c r="AK50" s="27">
        <f>IF(AND($B50="Milestone",$D50&gt;=AK$7,$D50&lt;=AK$7+6),"◆","")</f>
        <v/>
      </c>
      <c r="AL50" s="27">
        <f>IF(AND($B50="Milestone",$D50&gt;=AL$7,$D50&lt;=AL$7+6),"◆","")</f>
        <v/>
      </c>
      <c r="AM50" s="27">
        <f>IF(AND($B50="Milestone",$D50&gt;=AM$7,$D50&lt;=AM$7+6),"◆","")</f>
        <v/>
      </c>
      <c r="AN50" s="27">
        <f>IF(AND($B50="Milestone",$D50&gt;=AN$7,$D50&lt;=AN$7+6),"◆","")</f>
        <v/>
      </c>
      <c r="AO50" s="27">
        <f>IF(AND($B50="Milestone",$D50&gt;=AO$7,$D50&lt;=AO$7+6),"◆","")</f>
        <v/>
      </c>
      <c r="AP50" s="27">
        <f>IF(AND($B50="Milestone",$D50&gt;=AP$7,$D50&lt;=AP$7+6),"◆","")</f>
        <v/>
      </c>
    </row>
    <row r="51">
      <c r="A51" s="28" t="n"/>
      <c r="B51" s="29" t="n"/>
      <c r="C51" s="30" t="n"/>
      <c r="D51" s="30" t="n"/>
      <c r="E51" s="29">
        <f>IF(AND(ISNUMBER(C51),ISNUMBER(D51)),D51-C51+1,"")</f>
        <v/>
      </c>
      <c r="F51" s="29" t="n"/>
      <c r="G51" s="27">
        <f>IF(AND($B51="Milestone",$D51&gt;=G$7,$D51&lt;=G$7+6),"◆","")</f>
        <v/>
      </c>
      <c r="H51" s="27">
        <f>IF(AND($B51="Milestone",$D51&gt;=H$7,$D51&lt;=H$7+6),"◆","")</f>
        <v/>
      </c>
      <c r="I51" s="27">
        <f>IF(AND($B51="Milestone",$D51&gt;=I$7,$D51&lt;=I$7+6),"◆","")</f>
        <v/>
      </c>
      <c r="J51" s="27">
        <f>IF(AND($B51="Milestone",$D51&gt;=J$7,$D51&lt;=J$7+6),"◆","")</f>
        <v/>
      </c>
      <c r="K51" s="27">
        <f>IF(AND($B51="Milestone",$D51&gt;=K$7,$D51&lt;=K$7+6),"◆","")</f>
        <v/>
      </c>
      <c r="L51" s="27">
        <f>IF(AND($B51="Milestone",$D51&gt;=L$7,$D51&lt;=L$7+6),"◆","")</f>
        <v/>
      </c>
      <c r="M51" s="27">
        <f>IF(AND($B51="Milestone",$D51&gt;=M$7,$D51&lt;=M$7+6),"◆","")</f>
        <v/>
      </c>
      <c r="N51" s="27">
        <f>IF(AND($B51="Milestone",$D51&gt;=N$7,$D51&lt;=N$7+6),"◆","")</f>
        <v/>
      </c>
      <c r="O51" s="27">
        <f>IF(AND($B51="Milestone",$D51&gt;=O$7,$D51&lt;=O$7+6),"◆","")</f>
        <v/>
      </c>
      <c r="P51" s="27">
        <f>IF(AND($B51="Milestone",$D51&gt;=P$7,$D51&lt;=P$7+6),"◆","")</f>
        <v/>
      </c>
      <c r="Q51" s="27">
        <f>IF(AND($B51="Milestone",$D51&gt;=Q$7,$D51&lt;=Q$7+6),"◆","")</f>
        <v/>
      </c>
      <c r="R51" s="27">
        <f>IF(AND($B51="Milestone",$D51&gt;=R$7,$D51&lt;=R$7+6),"◆","")</f>
        <v/>
      </c>
      <c r="S51" s="27">
        <f>IF(AND($B51="Milestone",$D51&gt;=S$7,$D51&lt;=S$7+6),"◆","")</f>
        <v/>
      </c>
      <c r="T51" s="27">
        <f>IF(AND($B51="Milestone",$D51&gt;=T$7,$D51&lt;=T$7+6),"◆","")</f>
        <v/>
      </c>
      <c r="U51" s="27">
        <f>IF(AND($B51="Milestone",$D51&gt;=U$7,$D51&lt;=U$7+6),"◆","")</f>
        <v/>
      </c>
      <c r="V51" s="27">
        <f>IF(AND($B51="Milestone",$D51&gt;=V$7,$D51&lt;=V$7+6),"◆","")</f>
        <v/>
      </c>
      <c r="W51" s="27">
        <f>IF(AND($B51="Milestone",$D51&gt;=W$7,$D51&lt;=W$7+6),"◆","")</f>
        <v/>
      </c>
      <c r="X51" s="27">
        <f>IF(AND($B51="Milestone",$D51&gt;=X$7,$D51&lt;=X$7+6),"◆","")</f>
        <v/>
      </c>
      <c r="Y51" s="27">
        <f>IF(AND($B51="Milestone",$D51&gt;=Y$7,$D51&lt;=Y$7+6),"◆","")</f>
        <v/>
      </c>
      <c r="Z51" s="27">
        <f>IF(AND($B51="Milestone",$D51&gt;=Z$7,$D51&lt;=Z$7+6),"◆","")</f>
        <v/>
      </c>
      <c r="AA51" s="27">
        <f>IF(AND($B51="Milestone",$D51&gt;=AA$7,$D51&lt;=AA$7+6),"◆","")</f>
        <v/>
      </c>
      <c r="AB51" s="27">
        <f>IF(AND($B51="Milestone",$D51&gt;=AB$7,$D51&lt;=AB$7+6),"◆","")</f>
        <v/>
      </c>
      <c r="AC51" s="27">
        <f>IF(AND($B51="Milestone",$D51&gt;=AC$7,$D51&lt;=AC$7+6),"◆","")</f>
        <v/>
      </c>
      <c r="AD51" s="27">
        <f>IF(AND($B51="Milestone",$D51&gt;=AD$7,$D51&lt;=AD$7+6),"◆","")</f>
        <v/>
      </c>
      <c r="AE51" s="27">
        <f>IF(AND($B51="Milestone",$D51&gt;=AE$7,$D51&lt;=AE$7+6),"◆","")</f>
        <v/>
      </c>
      <c r="AF51" s="27">
        <f>IF(AND($B51="Milestone",$D51&gt;=AF$7,$D51&lt;=AF$7+6),"◆","")</f>
        <v/>
      </c>
      <c r="AG51" s="27">
        <f>IF(AND($B51="Milestone",$D51&gt;=AG$7,$D51&lt;=AG$7+6),"◆","")</f>
        <v/>
      </c>
      <c r="AH51" s="27">
        <f>IF(AND($B51="Milestone",$D51&gt;=AH$7,$D51&lt;=AH$7+6),"◆","")</f>
        <v/>
      </c>
      <c r="AI51" s="27">
        <f>IF(AND($B51="Milestone",$D51&gt;=AI$7,$D51&lt;=AI$7+6),"◆","")</f>
        <v/>
      </c>
      <c r="AJ51" s="27">
        <f>IF(AND($B51="Milestone",$D51&gt;=AJ$7,$D51&lt;=AJ$7+6),"◆","")</f>
        <v/>
      </c>
      <c r="AK51" s="27">
        <f>IF(AND($B51="Milestone",$D51&gt;=AK$7,$D51&lt;=AK$7+6),"◆","")</f>
        <v/>
      </c>
      <c r="AL51" s="27">
        <f>IF(AND($B51="Milestone",$D51&gt;=AL$7,$D51&lt;=AL$7+6),"◆","")</f>
        <v/>
      </c>
      <c r="AM51" s="27">
        <f>IF(AND($B51="Milestone",$D51&gt;=AM$7,$D51&lt;=AM$7+6),"◆","")</f>
        <v/>
      </c>
      <c r="AN51" s="27">
        <f>IF(AND($B51="Milestone",$D51&gt;=AN$7,$D51&lt;=AN$7+6),"◆","")</f>
        <v/>
      </c>
      <c r="AO51" s="27">
        <f>IF(AND($B51="Milestone",$D51&gt;=AO$7,$D51&lt;=AO$7+6),"◆","")</f>
        <v/>
      </c>
      <c r="AP51" s="27">
        <f>IF(AND($B51="Milestone",$D51&gt;=AP$7,$D51&lt;=AP$7+6),"◆","")</f>
        <v/>
      </c>
    </row>
    <row r="52">
      <c r="A52" s="28" t="n"/>
      <c r="B52" s="29" t="n"/>
      <c r="C52" s="30" t="n"/>
      <c r="D52" s="30" t="n"/>
      <c r="E52" s="29">
        <f>IF(AND(ISNUMBER(C52),ISNUMBER(D52)),D52-C52+1,"")</f>
        <v/>
      </c>
      <c r="F52" s="29" t="n"/>
      <c r="G52" s="27">
        <f>IF(AND($B52="Milestone",$D52&gt;=G$7,$D52&lt;=G$7+6),"◆","")</f>
        <v/>
      </c>
      <c r="H52" s="27">
        <f>IF(AND($B52="Milestone",$D52&gt;=H$7,$D52&lt;=H$7+6),"◆","")</f>
        <v/>
      </c>
      <c r="I52" s="27">
        <f>IF(AND($B52="Milestone",$D52&gt;=I$7,$D52&lt;=I$7+6),"◆","")</f>
        <v/>
      </c>
      <c r="J52" s="27">
        <f>IF(AND($B52="Milestone",$D52&gt;=J$7,$D52&lt;=J$7+6),"◆","")</f>
        <v/>
      </c>
      <c r="K52" s="27">
        <f>IF(AND($B52="Milestone",$D52&gt;=K$7,$D52&lt;=K$7+6),"◆","")</f>
        <v/>
      </c>
      <c r="L52" s="27">
        <f>IF(AND($B52="Milestone",$D52&gt;=L$7,$D52&lt;=L$7+6),"◆","")</f>
        <v/>
      </c>
      <c r="M52" s="27">
        <f>IF(AND($B52="Milestone",$D52&gt;=M$7,$D52&lt;=M$7+6),"◆","")</f>
        <v/>
      </c>
      <c r="N52" s="27">
        <f>IF(AND($B52="Milestone",$D52&gt;=N$7,$D52&lt;=N$7+6),"◆","")</f>
        <v/>
      </c>
      <c r="O52" s="27">
        <f>IF(AND($B52="Milestone",$D52&gt;=O$7,$D52&lt;=O$7+6),"◆","")</f>
        <v/>
      </c>
      <c r="P52" s="27">
        <f>IF(AND($B52="Milestone",$D52&gt;=P$7,$D52&lt;=P$7+6),"◆","")</f>
        <v/>
      </c>
      <c r="Q52" s="27">
        <f>IF(AND($B52="Milestone",$D52&gt;=Q$7,$D52&lt;=Q$7+6),"◆","")</f>
        <v/>
      </c>
      <c r="R52" s="27">
        <f>IF(AND($B52="Milestone",$D52&gt;=R$7,$D52&lt;=R$7+6),"◆","")</f>
        <v/>
      </c>
      <c r="S52" s="27">
        <f>IF(AND($B52="Milestone",$D52&gt;=S$7,$D52&lt;=S$7+6),"◆","")</f>
        <v/>
      </c>
      <c r="T52" s="27">
        <f>IF(AND($B52="Milestone",$D52&gt;=T$7,$D52&lt;=T$7+6),"◆","")</f>
        <v/>
      </c>
      <c r="U52" s="27">
        <f>IF(AND($B52="Milestone",$D52&gt;=U$7,$D52&lt;=U$7+6),"◆","")</f>
        <v/>
      </c>
      <c r="V52" s="27">
        <f>IF(AND($B52="Milestone",$D52&gt;=V$7,$D52&lt;=V$7+6),"◆","")</f>
        <v/>
      </c>
      <c r="W52" s="27">
        <f>IF(AND($B52="Milestone",$D52&gt;=W$7,$D52&lt;=W$7+6),"◆","")</f>
        <v/>
      </c>
      <c r="X52" s="27">
        <f>IF(AND($B52="Milestone",$D52&gt;=X$7,$D52&lt;=X$7+6),"◆","")</f>
        <v/>
      </c>
      <c r="Y52" s="27">
        <f>IF(AND($B52="Milestone",$D52&gt;=Y$7,$D52&lt;=Y$7+6),"◆","")</f>
        <v/>
      </c>
      <c r="Z52" s="27">
        <f>IF(AND($B52="Milestone",$D52&gt;=Z$7,$D52&lt;=Z$7+6),"◆","")</f>
        <v/>
      </c>
      <c r="AA52" s="27">
        <f>IF(AND($B52="Milestone",$D52&gt;=AA$7,$D52&lt;=AA$7+6),"◆","")</f>
        <v/>
      </c>
      <c r="AB52" s="27">
        <f>IF(AND($B52="Milestone",$D52&gt;=AB$7,$D52&lt;=AB$7+6),"◆","")</f>
        <v/>
      </c>
      <c r="AC52" s="27">
        <f>IF(AND($B52="Milestone",$D52&gt;=AC$7,$D52&lt;=AC$7+6),"◆","")</f>
        <v/>
      </c>
      <c r="AD52" s="27">
        <f>IF(AND($B52="Milestone",$D52&gt;=AD$7,$D52&lt;=AD$7+6),"◆","")</f>
        <v/>
      </c>
      <c r="AE52" s="27">
        <f>IF(AND($B52="Milestone",$D52&gt;=AE$7,$D52&lt;=AE$7+6),"◆","")</f>
        <v/>
      </c>
      <c r="AF52" s="27">
        <f>IF(AND($B52="Milestone",$D52&gt;=AF$7,$D52&lt;=AF$7+6),"◆","")</f>
        <v/>
      </c>
      <c r="AG52" s="27">
        <f>IF(AND($B52="Milestone",$D52&gt;=AG$7,$D52&lt;=AG$7+6),"◆","")</f>
        <v/>
      </c>
      <c r="AH52" s="27">
        <f>IF(AND($B52="Milestone",$D52&gt;=AH$7,$D52&lt;=AH$7+6),"◆","")</f>
        <v/>
      </c>
      <c r="AI52" s="27">
        <f>IF(AND($B52="Milestone",$D52&gt;=AI$7,$D52&lt;=AI$7+6),"◆","")</f>
        <v/>
      </c>
      <c r="AJ52" s="27">
        <f>IF(AND($B52="Milestone",$D52&gt;=AJ$7,$D52&lt;=AJ$7+6),"◆","")</f>
        <v/>
      </c>
      <c r="AK52" s="27">
        <f>IF(AND($B52="Milestone",$D52&gt;=AK$7,$D52&lt;=AK$7+6),"◆","")</f>
        <v/>
      </c>
      <c r="AL52" s="27">
        <f>IF(AND($B52="Milestone",$D52&gt;=AL$7,$D52&lt;=AL$7+6),"◆","")</f>
        <v/>
      </c>
      <c r="AM52" s="27">
        <f>IF(AND($B52="Milestone",$D52&gt;=AM$7,$D52&lt;=AM$7+6),"◆","")</f>
        <v/>
      </c>
      <c r="AN52" s="27">
        <f>IF(AND($B52="Milestone",$D52&gt;=AN$7,$D52&lt;=AN$7+6),"◆","")</f>
        <v/>
      </c>
      <c r="AO52" s="27">
        <f>IF(AND($B52="Milestone",$D52&gt;=AO$7,$D52&lt;=AO$7+6),"◆","")</f>
        <v/>
      </c>
      <c r="AP52" s="27">
        <f>IF(AND($B52="Milestone",$D52&gt;=AP$7,$D52&lt;=AP$7+6),"◆","")</f>
        <v/>
      </c>
    </row>
    <row r="53">
      <c r="A53" s="28" t="n"/>
      <c r="B53" s="29" t="n"/>
      <c r="C53" s="30" t="n"/>
      <c r="D53" s="30" t="n"/>
      <c r="E53" s="29">
        <f>IF(AND(ISNUMBER(C53),ISNUMBER(D53)),D53-C53+1,"")</f>
        <v/>
      </c>
      <c r="F53" s="29" t="n"/>
      <c r="G53" s="27">
        <f>IF(AND($B53="Milestone",$D53&gt;=G$7,$D53&lt;=G$7+6),"◆","")</f>
        <v/>
      </c>
      <c r="H53" s="27">
        <f>IF(AND($B53="Milestone",$D53&gt;=H$7,$D53&lt;=H$7+6),"◆","")</f>
        <v/>
      </c>
      <c r="I53" s="27">
        <f>IF(AND($B53="Milestone",$D53&gt;=I$7,$D53&lt;=I$7+6),"◆","")</f>
        <v/>
      </c>
      <c r="J53" s="27">
        <f>IF(AND($B53="Milestone",$D53&gt;=J$7,$D53&lt;=J$7+6),"◆","")</f>
        <v/>
      </c>
      <c r="K53" s="27">
        <f>IF(AND($B53="Milestone",$D53&gt;=K$7,$D53&lt;=K$7+6),"◆","")</f>
        <v/>
      </c>
      <c r="L53" s="27">
        <f>IF(AND($B53="Milestone",$D53&gt;=L$7,$D53&lt;=L$7+6),"◆","")</f>
        <v/>
      </c>
      <c r="M53" s="27">
        <f>IF(AND($B53="Milestone",$D53&gt;=M$7,$D53&lt;=M$7+6),"◆","")</f>
        <v/>
      </c>
      <c r="N53" s="27">
        <f>IF(AND($B53="Milestone",$D53&gt;=N$7,$D53&lt;=N$7+6),"◆","")</f>
        <v/>
      </c>
      <c r="O53" s="27">
        <f>IF(AND($B53="Milestone",$D53&gt;=O$7,$D53&lt;=O$7+6),"◆","")</f>
        <v/>
      </c>
      <c r="P53" s="27">
        <f>IF(AND($B53="Milestone",$D53&gt;=P$7,$D53&lt;=P$7+6),"◆","")</f>
        <v/>
      </c>
      <c r="Q53" s="27">
        <f>IF(AND($B53="Milestone",$D53&gt;=Q$7,$D53&lt;=Q$7+6),"◆","")</f>
        <v/>
      </c>
      <c r="R53" s="27">
        <f>IF(AND($B53="Milestone",$D53&gt;=R$7,$D53&lt;=R$7+6),"◆","")</f>
        <v/>
      </c>
      <c r="S53" s="27">
        <f>IF(AND($B53="Milestone",$D53&gt;=S$7,$D53&lt;=S$7+6),"◆","")</f>
        <v/>
      </c>
      <c r="T53" s="27">
        <f>IF(AND($B53="Milestone",$D53&gt;=T$7,$D53&lt;=T$7+6),"◆","")</f>
        <v/>
      </c>
      <c r="U53" s="27">
        <f>IF(AND($B53="Milestone",$D53&gt;=U$7,$D53&lt;=U$7+6),"◆","")</f>
        <v/>
      </c>
      <c r="V53" s="27">
        <f>IF(AND($B53="Milestone",$D53&gt;=V$7,$D53&lt;=V$7+6),"◆","")</f>
        <v/>
      </c>
      <c r="W53" s="27">
        <f>IF(AND($B53="Milestone",$D53&gt;=W$7,$D53&lt;=W$7+6),"◆","")</f>
        <v/>
      </c>
      <c r="X53" s="27">
        <f>IF(AND($B53="Milestone",$D53&gt;=X$7,$D53&lt;=X$7+6),"◆","")</f>
        <v/>
      </c>
      <c r="Y53" s="27">
        <f>IF(AND($B53="Milestone",$D53&gt;=Y$7,$D53&lt;=Y$7+6),"◆","")</f>
        <v/>
      </c>
      <c r="Z53" s="27">
        <f>IF(AND($B53="Milestone",$D53&gt;=Z$7,$D53&lt;=Z$7+6),"◆","")</f>
        <v/>
      </c>
      <c r="AA53" s="27">
        <f>IF(AND($B53="Milestone",$D53&gt;=AA$7,$D53&lt;=AA$7+6),"◆","")</f>
        <v/>
      </c>
      <c r="AB53" s="27">
        <f>IF(AND($B53="Milestone",$D53&gt;=AB$7,$D53&lt;=AB$7+6),"◆","")</f>
        <v/>
      </c>
      <c r="AC53" s="27">
        <f>IF(AND($B53="Milestone",$D53&gt;=AC$7,$D53&lt;=AC$7+6),"◆","")</f>
        <v/>
      </c>
      <c r="AD53" s="27">
        <f>IF(AND($B53="Milestone",$D53&gt;=AD$7,$D53&lt;=AD$7+6),"◆","")</f>
        <v/>
      </c>
      <c r="AE53" s="27">
        <f>IF(AND($B53="Milestone",$D53&gt;=AE$7,$D53&lt;=AE$7+6),"◆","")</f>
        <v/>
      </c>
      <c r="AF53" s="27">
        <f>IF(AND($B53="Milestone",$D53&gt;=AF$7,$D53&lt;=AF$7+6),"◆","")</f>
        <v/>
      </c>
      <c r="AG53" s="27">
        <f>IF(AND($B53="Milestone",$D53&gt;=AG$7,$D53&lt;=AG$7+6),"◆","")</f>
        <v/>
      </c>
      <c r="AH53" s="27">
        <f>IF(AND($B53="Milestone",$D53&gt;=AH$7,$D53&lt;=AH$7+6),"◆","")</f>
        <v/>
      </c>
      <c r="AI53" s="27">
        <f>IF(AND($B53="Milestone",$D53&gt;=AI$7,$D53&lt;=AI$7+6),"◆","")</f>
        <v/>
      </c>
      <c r="AJ53" s="27">
        <f>IF(AND($B53="Milestone",$D53&gt;=AJ$7,$D53&lt;=AJ$7+6),"◆","")</f>
        <v/>
      </c>
      <c r="AK53" s="27">
        <f>IF(AND($B53="Milestone",$D53&gt;=AK$7,$D53&lt;=AK$7+6),"◆","")</f>
        <v/>
      </c>
      <c r="AL53" s="27">
        <f>IF(AND($B53="Milestone",$D53&gt;=AL$7,$D53&lt;=AL$7+6),"◆","")</f>
        <v/>
      </c>
      <c r="AM53" s="27">
        <f>IF(AND($B53="Milestone",$D53&gt;=AM$7,$D53&lt;=AM$7+6),"◆","")</f>
        <v/>
      </c>
      <c r="AN53" s="27">
        <f>IF(AND($B53="Milestone",$D53&gt;=AN$7,$D53&lt;=AN$7+6),"◆","")</f>
        <v/>
      </c>
      <c r="AO53" s="27">
        <f>IF(AND($B53="Milestone",$D53&gt;=AO$7,$D53&lt;=AO$7+6),"◆","")</f>
        <v/>
      </c>
      <c r="AP53" s="27">
        <f>IF(AND($B53="Milestone",$D53&gt;=AP$7,$D53&lt;=AP$7+6),"◆","")</f>
        <v/>
      </c>
    </row>
    <row r="54">
      <c r="A54" s="28" t="n"/>
      <c r="B54" s="29" t="n"/>
      <c r="C54" s="30" t="n"/>
      <c r="D54" s="30" t="n"/>
      <c r="E54" s="29">
        <f>IF(AND(ISNUMBER(C54),ISNUMBER(D54)),D54-C54+1,"")</f>
        <v/>
      </c>
      <c r="F54" s="29" t="n"/>
      <c r="G54" s="27">
        <f>IF(AND($B54="Milestone",$D54&gt;=G$7,$D54&lt;=G$7+6),"◆","")</f>
        <v/>
      </c>
      <c r="H54" s="27">
        <f>IF(AND($B54="Milestone",$D54&gt;=H$7,$D54&lt;=H$7+6),"◆","")</f>
        <v/>
      </c>
      <c r="I54" s="27">
        <f>IF(AND($B54="Milestone",$D54&gt;=I$7,$D54&lt;=I$7+6),"◆","")</f>
        <v/>
      </c>
      <c r="J54" s="27">
        <f>IF(AND($B54="Milestone",$D54&gt;=J$7,$D54&lt;=J$7+6),"◆","")</f>
        <v/>
      </c>
      <c r="K54" s="27">
        <f>IF(AND($B54="Milestone",$D54&gt;=K$7,$D54&lt;=K$7+6),"◆","")</f>
        <v/>
      </c>
      <c r="L54" s="27">
        <f>IF(AND($B54="Milestone",$D54&gt;=L$7,$D54&lt;=L$7+6),"◆","")</f>
        <v/>
      </c>
      <c r="M54" s="27">
        <f>IF(AND($B54="Milestone",$D54&gt;=M$7,$D54&lt;=M$7+6),"◆","")</f>
        <v/>
      </c>
      <c r="N54" s="27">
        <f>IF(AND($B54="Milestone",$D54&gt;=N$7,$D54&lt;=N$7+6),"◆","")</f>
        <v/>
      </c>
      <c r="O54" s="27">
        <f>IF(AND($B54="Milestone",$D54&gt;=O$7,$D54&lt;=O$7+6),"◆","")</f>
        <v/>
      </c>
      <c r="P54" s="27">
        <f>IF(AND($B54="Milestone",$D54&gt;=P$7,$D54&lt;=P$7+6),"◆","")</f>
        <v/>
      </c>
      <c r="Q54" s="27">
        <f>IF(AND($B54="Milestone",$D54&gt;=Q$7,$D54&lt;=Q$7+6),"◆","")</f>
        <v/>
      </c>
      <c r="R54" s="27">
        <f>IF(AND($B54="Milestone",$D54&gt;=R$7,$D54&lt;=R$7+6),"◆","")</f>
        <v/>
      </c>
      <c r="S54" s="27">
        <f>IF(AND($B54="Milestone",$D54&gt;=S$7,$D54&lt;=S$7+6),"◆","")</f>
        <v/>
      </c>
      <c r="T54" s="27">
        <f>IF(AND($B54="Milestone",$D54&gt;=T$7,$D54&lt;=T$7+6),"◆","")</f>
        <v/>
      </c>
      <c r="U54" s="27">
        <f>IF(AND($B54="Milestone",$D54&gt;=U$7,$D54&lt;=U$7+6),"◆","")</f>
        <v/>
      </c>
      <c r="V54" s="27">
        <f>IF(AND($B54="Milestone",$D54&gt;=V$7,$D54&lt;=V$7+6),"◆","")</f>
        <v/>
      </c>
      <c r="W54" s="27">
        <f>IF(AND($B54="Milestone",$D54&gt;=W$7,$D54&lt;=W$7+6),"◆","")</f>
        <v/>
      </c>
      <c r="X54" s="27">
        <f>IF(AND($B54="Milestone",$D54&gt;=X$7,$D54&lt;=X$7+6),"◆","")</f>
        <v/>
      </c>
      <c r="Y54" s="27">
        <f>IF(AND($B54="Milestone",$D54&gt;=Y$7,$D54&lt;=Y$7+6),"◆","")</f>
        <v/>
      </c>
      <c r="Z54" s="27">
        <f>IF(AND($B54="Milestone",$D54&gt;=Z$7,$D54&lt;=Z$7+6),"◆","")</f>
        <v/>
      </c>
      <c r="AA54" s="27">
        <f>IF(AND($B54="Milestone",$D54&gt;=AA$7,$D54&lt;=AA$7+6),"◆","")</f>
        <v/>
      </c>
      <c r="AB54" s="27">
        <f>IF(AND($B54="Milestone",$D54&gt;=AB$7,$D54&lt;=AB$7+6),"◆","")</f>
        <v/>
      </c>
      <c r="AC54" s="27">
        <f>IF(AND($B54="Milestone",$D54&gt;=AC$7,$D54&lt;=AC$7+6),"◆","")</f>
        <v/>
      </c>
      <c r="AD54" s="27">
        <f>IF(AND($B54="Milestone",$D54&gt;=AD$7,$D54&lt;=AD$7+6),"◆","")</f>
        <v/>
      </c>
      <c r="AE54" s="27">
        <f>IF(AND($B54="Milestone",$D54&gt;=AE$7,$D54&lt;=AE$7+6),"◆","")</f>
        <v/>
      </c>
      <c r="AF54" s="27">
        <f>IF(AND($B54="Milestone",$D54&gt;=AF$7,$D54&lt;=AF$7+6),"◆","")</f>
        <v/>
      </c>
      <c r="AG54" s="27">
        <f>IF(AND($B54="Milestone",$D54&gt;=AG$7,$D54&lt;=AG$7+6),"◆","")</f>
        <v/>
      </c>
      <c r="AH54" s="27">
        <f>IF(AND($B54="Milestone",$D54&gt;=AH$7,$D54&lt;=AH$7+6),"◆","")</f>
        <v/>
      </c>
      <c r="AI54" s="27">
        <f>IF(AND($B54="Milestone",$D54&gt;=AI$7,$D54&lt;=AI$7+6),"◆","")</f>
        <v/>
      </c>
      <c r="AJ54" s="27">
        <f>IF(AND($B54="Milestone",$D54&gt;=AJ$7,$D54&lt;=AJ$7+6),"◆","")</f>
        <v/>
      </c>
      <c r="AK54" s="27">
        <f>IF(AND($B54="Milestone",$D54&gt;=AK$7,$D54&lt;=AK$7+6),"◆","")</f>
        <v/>
      </c>
      <c r="AL54" s="27">
        <f>IF(AND($B54="Milestone",$D54&gt;=AL$7,$D54&lt;=AL$7+6),"◆","")</f>
        <v/>
      </c>
      <c r="AM54" s="27">
        <f>IF(AND($B54="Milestone",$D54&gt;=AM$7,$D54&lt;=AM$7+6),"◆","")</f>
        <v/>
      </c>
      <c r="AN54" s="27">
        <f>IF(AND($B54="Milestone",$D54&gt;=AN$7,$D54&lt;=AN$7+6),"◆","")</f>
        <v/>
      </c>
      <c r="AO54" s="27">
        <f>IF(AND($B54="Milestone",$D54&gt;=AO$7,$D54&lt;=AO$7+6),"◆","")</f>
        <v/>
      </c>
      <c r="AP54" s="27">
        <f>IF(AND($B54="Milestone",$D54&gt;=AP$7,$D54&lt;=AP$7+6),"◆","")</f>
        <v/>
      </c>
    </row>
    <row r="55">
      <c r="A55" s="28" t="n"/>
      <c r="B55" s="29" t="n"/>
      <c r="C55" s="30" t="n"/>
      <c r="D55" s="30" t="n"/>
      <c r="E55" s="29">
        <f>IF(AND(ISNUMBER(C55),ISNUMBER(D55)),D55-C55+1,"")</f>
        <v/>
      </c>
      <c r="F55" s="29" t="n"/>
      <c r="G55" s="27">
        <f>IF(AND($B55="Milestone",$D55&gt;=G$7,$D55&lt;=G$7+6),"◆","")</f>
        <v/>
      </c>
      <c r="H55" s="27">
        <f>IF(AND($B55="Milestone",$D55&gt;=H$7,$D55&lt;=H$7+6),"◆","")</f>
        <v/>
      </c>
      <c r="I55" s="27">
        <f>IF(AND($B55="Milestone",$D55&gt;=I$7,$D55&lt;=I$7+6),"◆","")</f>
        <v/>
      </c>
      <c r="J55" s="27">
        <f>IF(AND($B55="Milestone",$D55&gt;=J$7,$D55&lt;=J$7+6),"◆","")</f>
        <v/>
      </c>
      <c r="K55" s="27">
        <f>IF(AND($B55="Milestone",$D55&gt;=K$7,$D55&lt;=K$7+6),"◆","")</f>
        <v/>
      </c>
      <c r="L55" s="27">
        <f>IF(AND($B55="Milestone",$D55&gt;=L$7,$D55&lt;=L$7+6),"◆","")</f>
        <v/>
      </c>
      <c r="M55" s="27">
        <f>IF(AND($B55="Milestone",$D55&gt;=M$7,$D55&lt;=M$7+6),"◆","")</f>
        <v/>
      </c>
      <c r="N55" s="27">
        <f>IF(AND($B55="Milestone",$D55&gt;=N$7,$D55&lt;=N$7+6),"◆","")</f>
        <v/>
      </c>
      <c r="O55" s="27">
        <f>IF(AND($B55="Milestone",$D55&gt;=O$7,$D55&lt;=O$7+6),"◆","")</f>
        <v/>
      </c>
      <c r="P55" s="27">
        <f>IF(AND($B55="Milestone",$D55&gt;=P$7,$D55&lt;=P$7+6),"◆","")</f>
        <v/>
      </c>
      <c r="Q55" s="27">
        <f>IF(AND($B55="Milestone",$D55&gt;=Q$7,$D55&lt;=Q$7+6),"◆","")</f>
        <v/>
      </c>
      <c r="R55" s="27">
        <f>IF(AND($B55="Milestone",$D55&gt;=R$7,$D55&lt;=R$7+6),"◆","")</f>
        <v/>
      </c>
      <c r="S55" s="27">
        <f>IF(AND($B55="Milestone",$D55&gt;=S$7,$D55&lt;=S$7+6),"◆","")</f>
        <v/>
      </c>
      <c r="T55" s="27">
        <f>IF(AND($B55="Milestone",$D55&gt;=T$7,$D55&lt;=T$7+6),"◆","")</f>
        <v/>
      </c>
      <c r="U55" s="27">
        <f>IF(AND($B55="Milestone",$D55&gt;=U$7,$D55&lt;=U$7+6),"◆","")</f>
        <v/>
      </c>
      <c r="V55" s="27">
        <f>IF(AND($B55="Milestone",$D55&gt;=V$7,$D55&lt;=V$7+6),"◆","")</f>
        <v/>
      </c>
      <c r="W55" s="27">
        <f>IF(AND($B55="Milestone",$D55&gt;=W$7,$D55&lt;=W$7+6),"◆","")</f>
        <v/>
      </c>
      <c r="X55" s="27">
        <f>IF(AND($B55="Milestone",$D55&gt;=X$7,$D55&lt;=X$7+6),"◆","")</f>
        <v/>
      </c>
      <c r="Y55" s="27">
        <f>IF(AND($B55="Milestone",$D55&gt;=Y$7,$D55&lt;=Y$7+6),"◆","")</f>
        <v/>
      </c>
      <c r="Z55" s="27">
        <f>IF(AND($B55="Milestone",$D55&gt;=Z$7,$D55&lt;=Z$7+6),"◆","")</f>
        <v/>
      </c>
      <c r="AA55" s="27">
        <f>IF(AND($B55="Milestone",$D55&gt;=AA$7,$D55&lt;=AA$7+6),"◆","")</f>
        <v/>
      </c>
      <c r="AB55" s="27">
        <f>IF(AND($B55="Milestone",$D55&gt;=AB$7,$D55&lt;=AB$7+6),"◆","")</f>
        <v/>
      </c>
      <c r="AC55" s="27">
        <f>IF(AND($B55="Milestone",$D55&gt;=AC$7,$D55&lt;=AC$7+6),"◆","")</f>
        <v/>
      </c>
      <c r="AD55" s="27">
        <f>IF(AND($B55="Milestone",$D55&gt;=AD$7,$D55&lt;=AD$7+6),"◆","")</f>
        <v/>
      </c>
      <c r="AE55" s="27">
        <f>IF(AND($B55="Milestone",$D55&gt;=AE$7,$D55&lt;=AE$7+6),"◆","")</f>
        <v/>
      </c>
      <c r="AF55" s="27">
        <f>IF(AND($B55="Milestone",$D55&gt;=AF$7,$D55&lt;=AF$7+6),"◆","")</f>
        <v/>
      </c>
      <c r="AG55" s="27">
        <f>IF(AND($B55="Milestone",$D55&gt;=AG$7,$D55&lt;=AG$7+6),"◆","")</f>
        <v/>
      </c>
      <c r="AH55" s="27">
        <f>IF(AND($B55="Milestone",$D55&gt;=AH$7,$D55&lt;=AH$7+6),"◆","")</f>
        <v/>
      </c>
      <c r="AI55" s="27">
        <f>IF(AND($B55="Milestone",$D55&gt;=AI$7,$D55&lt;=AI$7+6),"◆","")</f>
        <v/>
      </c>
      <c r="AJ55" s="27">
        <f>IF(AND($B55="Milestone",$D55&gt;=AJ$7,$D55&lt;=AJ$7+6),"◆","")</f>
        <v/>
      </c>
      <c r="AK55" s="27">
        <f>IF(AND($B55="Milestone",$D55&gt;=AK$7,$D55&lt;=AK$7+6),"◆","")</f>
        <v/>
      </c>
      <c r="AL55" s="27">
        <f>IF(AND($B55="Milestone",$D55&gt;=AL$7,$D55&lt;=AL$7+6),"◆","")</f>
        <v/>
      </c>
      <c r="AM55" s="27">
        <f>IF(AND($B55="Milestone",$D55&gt;=AM$7,$D55&lt;=AM$7+6),"◆","")</f>
        <v/>
      </c>
      <c r="AN55" s="27">
        <f>IF(AND($B55="Milestone",$D55&gt;=AN$7,$D55&lt;=AN$7+6),"◆","")</f>
        <v/>
      </c>
      <c r="AO55" s="27">
        <f>IF(AND($B55="Milestone",$D55&gt;=AO$7,$D55&lt;=AO$7+6),"◆","")</f>
        <v/>
      </c>
      <c r="AP55" s="27">
        <f>IF(AND($B55="Milestone",$D55&gt;=AP$7,$D55&lt;=AP$7+6),"◆","")</f>
        <v/>
      </c>
    </row>
    <row r="56">
      <c r="A56" s="28" t="n"/>
      <c r="B56" s="29" t="n"/>
      <c r="C56" s="30" t="n"/>
      <c r="D56" s="30" t="n"/>
      <c r="E56" s="29">
        <f>IF(AND(ISNUMBER(C56),ISNUMBER(D56)),D56-C56+1,"")</f>
        <v/>
      </c>
      <c r="F56" s="29" t="n"/>
      <c r="G56" s="27">
        <f>IF(AND($B56="Milestone",$D56&gt;=G$7,$D56&lt;=G$7+6),"◆","")</f>
        <v/>
      </c>
      <c r="H56" s="27">
        <f>IF(AND($B56="Milestone",$D56&gt;=H$7,$D56&lt;=H$7+6),"◆","")</f>
        <v/>
      </c>
      <c r="I56" s="27">
        <f>IF(AND($B56="Milestone",$D56&gt;=I$7,$D56&lt;=I$7+6),"◆","")</f>
        <v/>
      </c>
      <c r="J56" s="27">
        <f>IF(AND($B56="Milestone",$D56&gt;=J$7,$D56&lt;=J$7+6),"◆","")</f>
        <v/>
      </c>
      <c r="K56" s="27">
        <f>IF(AND($B56="Milestone",$D56&gt;=K$7,$D56&lt;=K$7+6),"◆","")</f>
        <v/>
      </c>
      <c r="L56" s="27">
        <f>IF(AND($B56="Milestone",$D56&gt;=L$7,$D56&lt;=L$7+6),"◆","")</f>
        <v/>
      </c>
      <c r="M56" s="27">
        <f>IF(AND($B56="Milestone",$D56&gt;=M$7,$D56&lt;=M$7+6),"◆","")</f>
        <v/>
      </c>
      <c r="N56" s="27">
        <f>IF(AND($B56="Milestone",$D56&gt;=N$7,$D56&lt;=N$7+6),"◆","")</f>
        <v/>
      </c>
      <c r="O56" s="27">
        <f>IF(AND($B56="Milestone",$D56&gt;=O$7,$D56&lt;=O$7+6),"◆","")</f>
        <v/>
      </c>
      <c r="P56" s="27">
        <f>IF(AND($B56="Milestone",$D56&gt;=P$7,$D56&lt;=P$7+6),"◆","")</f>
        <v/>
      </c>
      <c r="Q56" s="27">
        <f>IF(AND($B56="Milestone",$D56&gt;=Q$7,$D56&lt;=Q$7+6),"◆","")</f>
        <v/>
      </c>
      <c r="R56" s="27">
        <f>IF(AND($B56="Milestone",$D56&gt;=R$7,$D56&lt;=R$7+6),"◆","")</f>
        <v/>
      </c>
      <c r="S56" s="27">
        <f>IF(AND($B56="Milestone",$D56&gt;=S$7,$D56&lt;=S$7+6),"◆","")</f>
        <v/>
      </c>
      <c r="T56" s="27">
        <f>IF(AND($B56="Milestone",$D56&gt;=T$7,$D56&lt;=T$7+6),"◆","")</f>
        <v/>
      </c>
      <c r="U56" s="27">
        <f>IF(AND($B56="Milestone",$D56&gt;=U$7,$D56&lt;=U$7+6),"◆","")</f>
        <v/>
      </c>
      <c r="V56" s="27">
        <f>IF(AND($B56="Milestone",$D56&gt;=V$7,$D56&lt;=V$7+6),"◆","")</f>
        <v/>
      </c>
      <c r="W56" s="27">
        <f>IF(AND($B56="Milestone",$D56&gt;=W$7,$D56&lt;=W$7+6),"◆","")</f>
        <v/>
      </c>
      <c r="X56" s="27">
        <f>IF(AND($B56="Milestone",$D56&gt;=X$7,$D56&lt;=X$7+6),"◆","")</f>
        <v/>
      </c>
      <c r="Y56" s="27">
        <f>IF(AND($B56="Milestone",$D56&gt;=Y$7,$D56&lt;=Y$7+6),"◆","")</f>
        <v/>
      </c>
      <c r="Z56" s="27">
        <f>IF(AND($B56="Milestone",$D56&gt;=Z$7,$D56&lt;=Z$7+6),"◆","")</f>
        <v/>
      </c>
      <c r="AA56" s="27">
        <f>IF(AND($B56="Milestone",$D56&gt;=AA$7,$D56&lt;=AA$7+6),"◆","")</f>
        <v/>
      </c>
      <c r="AB56" s="27">
        <f>IF(AND($B56="Milestone",$D56&gt;=AB$7,$D56&lt;=AB$7+6),"◆","")</f>
        <v/>
      </c>
      <c r="AC56" s="27">
        <f>IF(AND($B56="Milestone",$D56&gt;=AC$7,$D56&lt;=AC$7+6),"◆","")</f>
        <v/>
      </c>
      <c r="AD56" s="27">
        <f>IF(AND($B56="Milestone",$D56&gt;=AD$7,$D56&lt;=AD$7+6),"◆","")</f>
        <v/>
      </c>
      <c r="AE56" s="27">
        <f>IF(AND($B56="Milestone",$D56&gt;=AE$7,$D56&lt;=AE$7+6),"◆","")</f>
        <v/>
      </c>
      <c r="AF56" s="27">
        <f>IF(AND($B56="Milestone",$D56&gt;=AF$7,$D56&lt;=AF$7+6),"◆","")</f>
        <v/>
      </c>
      <c r="AG56" s="27">
        <f>IF(AND($B56="Milestone",$D56&gt;=AG$7,$D56&lt;=AG$7+6),"◆","")</f>
        <v/>
      </c>
      <c r="AH56" s="27">
        <f>IF(AND($B56="Milestone",$D56&gt;=AH$7,$D56&lt;=AH$7+6),"◆","")</f>
        <v/>
      </c>
      <c r="AI56" s="27">
        <f>IF(AND($B56="Milestone",$D56&gt;=AI$7,$D56&lt;=AI$7+6),"◆","")</f>
        <v/>
      </c>
      <c r="AJ56" s="27">
        <f>IF(AND($B56="Milestone",$D56&gt;=AJ$7,$D56&lt;=AJ$7+6),"◆","")</f>
        <v/>
      </c>
      <c r="AK56" s="27">
        <f>IF(AND($B56="Milestone",$D56&gt;=AK$7,$D56&lt;=AK$7+6),"◆","")</f>
        <v/>
      </c>
      <c r="AL56" s="27">
        <f>IF(AND($B56="Milestone",$D56&gt;=AL$7,$D56&lt;=AL$7+6),"◆","")</f>
        <v/>
      </c>
      <c r="AM56" s="27">
        <f>IF(AND($B56="Milestone",$D56&gt;=AM$7,$D56&lt;=AM$7+6),"◆","")</f>
        <v/>
      </c>
      <c r="AN56" s="27">
        <f>IF(AND($B56="Milestone",$D56&gt;=AN$7,$D56&lt;=AN$7+6),"◆","")</f>
        <v/>
      </c>
      <c r="AO56" s="27">
        <f>IF(AND($B56="Milestone",$D56&gt;=AO$7,$D56&lt;=AO$7+6),"◆","")</f>
        <v/>
      </c>
      <c r="AP56" s="27">
        <f>IF(AND($B56="Milestone",$D56&gt;=AP$7,$D56&lt;=AP$7+6),"◆","")</f>
        <v/>
      </c>
    </row>
    <row r="57">
      <c r="A57" s="28" t="n"/>
      <c r="B57" s="29" t="n"/>
      <c r="C57" s="30" t="n"/>
      <c r="D57" s="30" t="n"/>
      <c r="E57" s="29">
        <f>IF(AND(ISNUMBER(C57),ISNUMBER(D57)),D57-C57+1,"")</f>
        <v/>
      </c>
      <c r="F57" s="29" t="n"/>
      <c r="G57" s="27">
        <f>IF(AND($B57="Milestone",$D57&gt;=G$7,$D57&lt;=G$7+6),"◆","")</f>
        <v/>
      </c>
      <c r="H57" s="27">
        <f>IF(AND($B57="Milestone",$D57&gt;=H$7,$D57&lt;=H$7+6),"◆","")</f>
        <v/>
      </c>
      <c r="I57" s="27">
        <f>IF(AND($B57="Milestone",$D57&gt;=I$7,$D57&lt;=I$7+6),"◆","")</f>
        <v/>
      </c>
      <c r="J57" s="27">
        <f>IF(AND($B57="Milestone",$D57&gt;=J$7,$D57&lt;=J$7+6),"◆","")</f>
        <v/>
      </c>
      <c r="K57" s="27">
        <f>IF(AND($B57="Milestone",$D57&gt;=K$7,$D57&lt;=K$7+6),"◆","")</f>
        <v/>
      </c>
      <c r="L57" s="27">
        <f>IF(AND($B57="Milestone",$D57&gt;=L$7,$D57&lt;=L$7+6),"◆","")</f>
        <v/>
      </c>
      <c r="M57" s="27">
        <f>IF(AND($B57="Milestone",$D57&gt;=M$7,$D57&lt;=M$7+6),"◆","")</f>
        <v/>
      </c>
      <c r="N57" s="27">
        <f>IF(AND($B57="Milestone",$D57&gt;=N$7,$D57&lt;=N$7+6),"◆","")</f>
        <v/>
      </c>
      <c r="O57" s="27">
        <f>IF(AND($B57="Milestone",$D57&gt;=O$7,$D57&lt;=O$7+6),"◆","")</f>
        <v/>
      </c>
      <c r="P57" s="27">
        <f>IF(AND($B57="Milestone",$D57&gt;=P$7,$D57&lt;=P$7+6),"◆","")</f>
        <v/>
      </c>
      <c r="Q57" s="27">
        <f>IF(AND($B57="Milestone",$D57&gt;=Q$7,$D57&lt;=Q$7+6),"◆","")</f>
        <v/>
      </c>
      <c r="R57" s="27">
        <f>IF(AND($B57="Milestone",$D57&gt;=R$7,$D57&lt;=R$7+6),"◆","")</f>
        <v/>
      </c>
      <c r="S57" s="27">
        <f>IF(AND($B57="Milestone",$D57&gt;=S$7,$D57&lt;=S$7+6),"◆","")</f>
        <v/>
      </c>
      <c r="T57" s="27">
        <f>IF(AND($B57="Milestone",$D57&gt;=T$7,$D57&lt;=T$7+6),"◆","")</f>
        <v/>
      </c>
      <c r="U57" s="27">
        <f>IF(AND($B57="Milestone",$D57&gt;=U$7,$D57&lt;=U$7+6),"◆","")</f>
        <v/>
      </c>
      <c r="V57" s="27">
        <f>IF(AND($B57="Milestone",$D57&gt;=V$7,$D57&lt;=V$7+6),"◆","")</f>
        <v/>
      </c>
      <c r="W57" s="27">
        <f>IF(AND($B57="Milestone",$D57&gt;=W$7,$D57&lt;=W$7+6),"◆","")</f>
        <v/>
      </c>
      <c r="X57" s="27">
        <f>IF(AND($B57="Milestone",$D57&gt;=X$7,$D57&lt;=X$7+6),"◆","")</f>
        <v/>
      </c>
      <c r="Y57" s="27">
        <f>IF(AND($B57="Milestone",$D57&gt;=Y$7,$D57&lt;=Y$7+6),"◆","")</f>
        <v/>
      </c>
      <c r="Z57" s="27">
        <f>IF(AND($B57="Milestone",$D57&gt;=Z$7,$D57&lt;=Z$7+6),"◆","")</f>
        <v/>
      </c>
      <c r="AA57" s="27">
        <f>IF(AND($B57="Milestone",$D57&gt;=AA$7,$D57&lt;=AA$7+6),"◆","")</f>
        <v/>
      </c>
      <c r="AB57" s="27">
        <f>IF(AND($B57="Milestone",$D57&gt;=AB$7,$D57&lt;=AB$7+6),"◆","")</f>
        <v/>
      </c>
      <c r="AC57" s="27">
        <f>IF(AND($B57="Milestone",$D57&gt;=AC$7,$D57&lt;=AC$7+6),"◆","")</f>
        <v/>
      </c>
      <c r="AD57" s="27">
        <f>IF(AND($B57="Milestone",$D57&gt;=AD$7,$D57&lt;=AD$7+6),"◆","")</f>
        <v/>
      </c>
      <c r="AE57" s="27">
        <f>IF(AND($B57="Milestone",$D57&gt;=AE$7,$D57&lt;=AE$7+6),"◆","")</f>
        <v/>
      </c>
      <c r="AF57" s="27">
        <f>IF(AND($B57="Milestone",$D57&gt;=AF$7,$D57&lt;=AF$7+6),"◆","")</f>
        <v/>
      </c>
      <c r="AG57" s="27">
        <f>IF(AND($B57="Milestone",$D57&gt;=AG$7,$D57&lt;=AG$7+6),"◆","")</f>
        <v/>
      </c>
      <c r="AH57" s="27">
        <f>IF(AND($B57="Milestone",$D57&gt;=AH$7,$D57&lt;=AH$7+6),"◆","")</f>
        <v/>
      </c>
      <c r="AI57" s="27">
        <f>IF(AND($B57="Milestone",$D57&gt;=AI$7,$D57&lt;=AI$7+6),"◆","")</f>
        <v/>
      </c>
      <c r="AJ57" s="27">
        <f>IF(AND($B57="Milestone",$D57&gt;=AJ$7,$D57&lt;=AJ$7+6),"◆","")</f>
        <v/>
      </c>
      <c r="AK57" s="27">
        <f>IF(AND($B57="Milestone",$D57&gt;=AK$7,$D57&lt;=AK$7+6),"◆","")</f>
        <v/>
      </c>
      <c r="AL57" s="27">
        <f>IF(AND($B57="Milestone",$D57&gt;=AL$7,$D57&lt;=AL$7+6),"◆","")</f>
        <v/>
      </c>
      <c r="AM57" s="27">
        <f>IF(AND($B57="Milestone",$D57&gt;=AM$7,$D57&lt;=AM$7+6),"◆","")</f>
        <v/>
      </c>
      <c r="AN57" s="27">
        <f>IF(AND($B57="Milestone",$D57&gt;=AN$7,$D57&lt;=AN$7+6),"◆","")</f>
        <v/>
      </c>
      <c r="AO57" s="27">
        <f>IF(AND($B57="Milestone",$D57&gt;=AO$7,$D57&lt;=AO$7+6),"◆","")</f>
        <v/>
      </c>
      <c r="AP57" s="27">
        <f>IF(AND($B57="Milestone",$D57&gt;=AP$7,$D57&lt;=AP$7+6),"◆","")</f>
        <v/>
      </c>
    </row>
  </sheetData>
  <mergeCells count="3">
    <mergeCell ref="C3:D3"/>
    <mergeCell ref="C5:D5"/>
    <mergeCell ref="C4:D4"/>
  </mergeCells>
  <conditionalFormatting sqref="G8:AP57">
    <cfRule type="expression" priority="1" dxfId="0" stopIfTrue="0">
      <formula>AND($B8="Milestone",$D8&gt;=G$7,$D8&lt;=G$7+6)</formula>
    </cfRule>
    <cfRule type="expression" priority="2" dxfId="1" stopIfTrue="0">
      <formula>AND($F8="Done",AND(ISNUMBER($C8),ISNUMBER($D8),$C8&lt;=G$7+6,$D8&gt;=G$7))</formula>
    </cfRule>
    <cfRule type="expression" priority="3" dxfId="2" stopIfTrue="0">
      <formula>AND($B8&lt;&gt;"Phase",$F8&lt;&gt;"Done",ISNUMBER($D8),$D8&lt;TODAY(),AND(ISNUMBER($C8),ISNUMBER($D8),$C8&lt;=G$7+6,$D8&gt;=G$7))</formula>
    </cfRule>
    <cfRule type="expression" priority="4" dxfId="3" stopIfTrue="0">
      <formula>AND($B8="Phase",AND(ISNUMBER($C8),ISNUMBER($D8),$C8&lt;=G$7+6,$D8&gt;=G$7))</formula>
    </cfRule>
    <cfRule type="expression" priority="5" dxfId="4" stopIfTrue="0">
      <formula>AND($B8="Task",AND(ISNUMBER($C8),ISNUMBER($D8),$C8&lt;=G$7+6,$D8&gt;=G$7))</formula>
    </cfRule>
    <cfRule type="expression" priority="6" dxfId="5" stopIfTrue="0">
      <formula>AND(TODAY()&gt;=G$7,TODAY()&lt;=G$7+6)</formula>
    </cfRule>
    <cfRule type="expression" priority="7" dxfId="6" stopIfTrue="0">
      <formula>G$7&gt;$C$4</formula>
    </cfRule>
  </conditionalFormatting>
  <conditionalFormatting sqref="G7:AP7">
    <cfRule type="expression" priority="8" dxfId="7">
      <formula>AND(TODAY()&gt;=G$7,TODAY()&lt;=G$7+6)</formula>
    </cfRule>
  </conditionalFormatting>
  <conditionalFormatting sqref="A8:F57">
    <cfRule type="expression" priority="9" dxfId="8">
      <formula>$B8="Phase"</formula>
    </cfRule>
  </conditionalFormatting>
  <conditionalFormatting sqref="A8:A57">
    <cfRule type="expression" priority="10" dxfId="9">
      <formula>$B8="Milestone"</formula>
    </cfRule>
  </conditionalFormatting>
  <conditionalFormatting sqref="F8:F57">
    <cfRule type="expression" priority="11" dxfId="10">
      <formula>$F8="Done"</formula>
    </cfRule>
  </conditionalFormatting>
  <dataValidations count="2">
    <dataValidation sqref="B8:B57" showDropDown="0" showInputMessage="0" showErrorMessage="0" allowBlank="1" type="list">
      <formula1>"Phase,Task,Milestone"</formula1>
    </dataValidation>
    <dataValidation sqref="F8:F57" showDropDown="0" showInputMessage="0" showErrorMessage="0" allowBlank="1" type="list">
      <formula1>"Not started,In progress,Done"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B57"/>
  <sheetViews>
    <sheetView showGridLines="0"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11" customWidth="1" min="4" max="4"/>
    <col width="6" customWidth="1" min="5" max="5"/>
    <col width="12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</cols>
  <sheetData>
    <row r="1">
      <c r="A1" s="5" t="inlineStr">
        <is>
          <t>Master’s dissertation Gantt chart</t>
        </is>
      </c>
    </row>
    <row r="2">
      <c r="A2" s="6" t="inlineStr">
        <is>
          <t>Free template from Trawpie: trawpie.org/dissertation</t>
        </is>
      </c>
    </row>
    <row r="3">
      <c r="A3" s="7" t="inlineStr">
        <is>
          <t>Start date</t>
        </is>
      </c>
      <c r="C3" s="8" t="n">
        <v>46531</v>
      </c>
      <c r="E3" s="9" t="inlineStr">
        <is>
          <t>← type your dates in the yellow cells; every date below moves with them</t>
        </is>
      </c>
    </row>
    <row r="4">
      <c r="A4" s="7" t="inlineStr">
        <is>
          <t>Hand-in date</t>
        </is>
      </c>
      <c r="C4" s="8" t="n">
        <v>46640</v>
      </c>
    </row>
    <row r="5">
      <c r="A5" s="7" t="inlineStr">
        <is>
          <t>Today</t>
        </is>
      </c>
      <c r="C5" s="10">
        <f>TODAY()</f>
        <v/>
      </c>
      <c r="E5" s="11" t="inlineStr">
        <is>
          <t>Key:</t>
        </is>
      </c>
      <c r="G5" s="12" t="n"/>
      <c r="H5" s="13" t="inlineStr">
        <is>
          <t>Phase</t>
        </is>
      </c>
      <c r="K5" s="14" t="n"/>
      <c r="L5" s="13" t="inlineStr">
        <is>
          <t>Task</t>
        </is>
      </c>
      <c r="O5" s="15" t="n"/>
      <c r="P5" s="13" t="inlineStr">
        <is>
          <t>Done</t>
        </is>
      </c>
      <c r="S5" s="16" t="n"/>
      <c r="T5" s="13" t="inlineStr">
        <is>
          <t>Late</t>
        </is>
      </c>
      <c r="W5" s="17" t="n"/>
      <c r="X5" s="13" t="inlineStr">
        <is>
          <t>Milestone ◆</t>
        </is>
      </c>
      <c r="AA5" s="18" t="n"/>
      <c r="AB5" s="13" t="inlineStr">
        <is>
          <t>This week</t>
        </is>
      </c>
    </row>
    <row r="6">
      <c r="F6" s="19" t="inlineStr">
        <is>
          <t>Week</t>
        </is>
      </c>
      <c r="G6" s="20" t="n">
        <v>1</v>
      </c>
      <c r="H6" s="20" t="n">
        <v>2</v>
      </c>
      <c r="I6" s="20" t="n">
        <v>3</v>
      </c>
      <c r="J6" s="20" t="n">
        <v>4</v>
      </c>
      <c r="K6" s="20" t="n">
        <v>5</v>
      </c>
      <c r="L6" s="20" t="n">
        <v>6</v>
      </c>
      <c r="M6" s="20" t="n">
        <v>7</v>
      </c>
      <c r="N6" s="20" t="n">
        <v>8</v>
      </c>
      <c r="O6" s="20" t="n">
        <v>9</v>
      </c>
      <c r="P6" s="20" t="n">
        <v>10</v>
      </c>
      <c r="Q6" s="20" t="n">
        <v>11</v>
      </c>
      <c r="R6" s="20" t="n">
        <v>12</v>
      </c>
      <c r="S6" s="20" t="n">
        <v>13</v>
      </c>
      <c r="T6" s="20" t="n">
        <v>14</v>
      </c>
      <c r="U6" s="20" t="n">
        <v>15</v>
      </c>
      <c r="V6" s="20" t="n">
        <v>16</v>
      </c>
      <c r="W6" s="20" t="n">
        <v>17</v>
      </c>
      <c r="X6" s="20" t="n">
        <v>18</v>
      </c>
      <c r="Y6" s="20" t="n">
        <v>19</v>
      </c>
      <c r="Z6" s="20" t="n">
        <v>20</v>
      </c>
      <c r="AA6" s="20" t="n">
        <v>21</v>
      </c>
      <c r="AB6" s="20" t="n">
        <v>22</v>
      </c>
    </row>
    <row r="7" ht="44" customHeight="1">
      <c r="A7" s="21" t="inlineStr">
        <is>
          <t>Task</t>
        </is>
      </c>
      <c r="B7" s="22" t="inlineStr">
        <is>
          <t>Type</t>
        </is>
      </c>
      <c r="C7" s="22" t="inlineStr">
        <is>
          <t>Start</t>
        </is>
      </c>
      <c r="D7" s="22" t="inlineStr">
        <is>
          <t>End</t>
        </is>
      </c>
      <c r="E7" s="22" t="inlineStr">
        <is>
          <t>Days</t>
        </is>
      </c>
      <c r="F7" s="22" t="inlineStr">
        <is>
          <t>Status</t>
        </is>
      </c>
      <c r="G7" s="23">
        <f>$C$3-WEEKDAY($C$3,3)</f>
        <v/>
      </c>
      <c r="H7" s="23">
        <f>G7+7</f>
        <v/>
      </c>
      <c r="I7" s="23">
        <f>H7+7</f>
        <v/>
      </c>
      <c r="J7" s="23">
        <f>I7+7</f>
        <v/>
      </c>
      <c r="K7" s="23">
        <f>J7+7</f>
        <v/>
      </c>
      <c r="L7" s="23">
        <f>K7+7</f>
        <v/>
      </c>
      <c r="M7" s="23">
        <f>L7+7</f>
        <v/>
      </c>
      <c r="N7" s="23">
        <f>M7+7</f>
        <v/>
      </c>
      <c r="O7" s="23">
        <f>N7+7</f>
        <v/>
      </c>
      <c r="P7" s="23">
        <f>O7+7</f>
        <v/>
      </c>
      <c r="Q7" s="23">
        <f>P7+7</f>
        <v/>
      </c>
      <c r="R7" s="23">
        <f>Q7+7</f>
        <v/>
      </c>
      <c r="S7" s="23">
        <f>R7+7</f>
        <v/>
      </c>
      <c r="T7" s="23">
        <f>S7+7</f>
        <v/>
      </c>
      <c r="U7" s="23">
        <f>T7+7</f>
        <v/>
      </c>
      <c r="V7" s="23">
        <f>U7+7</f>
        <v/>
      </c>
      <c r="W7" s="23">
        <f>V7+7</f>
        <v/>
      </c>
      <c r="X7" s="23">
        <f>W7+7</f>
        <v/>
      </c>
      <c r="Y7" s="23">
        <f>X7+7</f>
        <v/>
      </c>
      <c r="Z7" s="23">
        <f>Y7+7</f>
        <v/>
      </c>
      <c r="AA7" s="23">
        <f>Z7+7</f>
        <v/>
      </c>
      <c r="AB7" s="23">
        <f>AA7+7</f>
        <v/>
      </c>
    </row>
    <row r="8">
      <c r="A8" s="24" t="inlineStr">
        <is>
          <t>Topic and proposal</t>
        </is>
      </c>
      <c r="B8" s="25" t="inlineStr">
        <is>
          <t>Phase</t>
        </is>
      </c>
      <c r="C8" s="26">
        <f>$C$3</f>
        <v/>
      </c>
      <c r="D8" s="26">
        <f>$C$3+ROUND(0.1193*($C$4-$C$3),0)</f>
        <v/>
      </c>
      <c r="E8" s="25">
        <f>IF(AND(ISNUMBER(C8),ISNUMBER(D8)),D8-C8+1,"")</f>
        <v/>
      </c>
      <c r="F8" s="25" t="inlineStr"/>
      <c r="G8" s="27">
        <f>IF(AND($B8="Milestone",$D8&gt;=G$7,$D8&lt;=G$7+6),"◆","")</f>
        <v/>
      </c>
      <c r="H8" s="27">
        <f>IF(AND($B8="Milestone",$D8&gt;=H$7,$D8&lt;=H$7+6),"◆","")</f>
        <v/>
      </c>
      <c r="I8" s="27">
        <f>IF(AND($B8="Milestone",$D8&gt;=I$7,$D8&lt;=I$7+6),"◆","")</f>
        <v/>
      </c>
      <c r="J8" s="27">
        <f>IF(AND($B8="Milestone",$D8&gt;=J$7,$D8&lt;=J$7+6),"◆","")</f>
        <v/>
      </c>
      <c r="K8" s="27">
        <f>IF(AND($B8="Milestone",$D8&gt;=K$7,$D8&lt;=K$7+6),"◆","")</f>
        <v/>
      </c>
      <c r="L8" s="27">
        <f>IF(AND($B8="Milestone",$D8&gt;=L$7,$D8&lt;=L$7+6),"◆","")</f>
        <v/>
      </c>
      <c r="M8" s="27">
        <f>IF(AND($B8="Milestone",$D8&gt;=M$7,$D8&lt;=M$7+6),"◆","")</f>
        <v/>
      </c>
      <c r="N8" s="27">
        <f>IF(AND($B8="Milestone",$D8&gt;=N$7,$D8&lt;=N$7+6),"◆","")</f>
        <v/>
      </c>
      <c r="O8" s="27">
        <f>IF(AND($B8="Milestone",$D8&gt;=O$7,$D8&lt;=O$7+6),"◆","")</f>
        <v/>
      </c>
      <c r="P8" s="27">
        <f>IF(AND($B8="Milestone",$D8&gt;=P$7,$D8&lt;=P$7+6),"◆","")</f>
        <v/>
      </c>
      <c r="Q8" s="27">
        <f>IF(AND($B8="Milestone",$D8&gt;=Q$7,$D8&lt;=Q$7+6),"◆","")</f>
        <v/>
      </c>
      <c r="R8" s="27">
        <f>IF(AND($B8="Milestone",$D8&gt;=R$7,$D8&lt;=R$7+6),"◆","")</f>
        <v/>
      </c>
      <c r="S8" s="27">
        <f>IF(AND($B8="Milestone",$D8&gt;=S$7,$D8&lt;=S$7+6),"◆","")</f>
        <v/>
      </c>
      <c r="T8" s="27">
        <f>IF(AND($B8="Milestone",$D8&gt;=T$7,$D8&lt;=T$7+6),"◆","")</f>
        <v/>
      </c>
      <c r="U8" s="27">
        <f>IF(AND($B8="Milestone",$D8&gt;=U$7,$D8&lt;=U$7+6),"◆","")</f>
        <v/>
      </c>
      <c r="V8" s="27">
        <f>IF(AND($B8="Milestone",$D8&gt;=V$7,$D8&lt;=V$7+6),"◆","")</f>
        <v/>
      </c>
      <c r="W8" s="27">
        <f>IF(AND($B8="Milestone",$D8&gt;=W$7,$D8&lt;=W$7+6),"◆","")</f>
        <v/>
      </c>
      <c r="X8" s="27">
        <f>IF(AND($B8="Milestone",$D8&gt;=X$7,$D8&lt;=X$7+6),"◆","")</f>
        <v/>
      </c>
      <c r="Y8" s="27">
        <f>IF(AND($B8="Milestone",$D8&gt;=Y$7,$D8&lt;=Y$7+6),"◆","")</f>
        <v/>
      </c>
      <c r="Z8" s="27">
        <f>IF(AND($B8="Milestone",$D8&gt;=Z$7,$D8&lt;=Z$7+6),"◆","")</f>
        <v/>
      </c>
      <c r="AA8" s="27">
        <f>IF(AND($B8="Milestone",$D8&gt;=AA$7,$D8&lt;=AA$7+6),"◆","")</f>
        <v/>
      </c>
      <c r="AB8" s="27">
        <f>IF(AND($B8="Milestone",$D8&gt;=AB$7,$D8&lt;=AB$7+6),"◆","")</f>
        <v/>
      </c>
    </row>
    <row r="9">
      <c r="A9" s="28" t="inlineStr">
        <is>
          <t xml:space="preserve">   First meeting with your supervisor</t>
        </is>
      </c>
      <c r="B9" s="29" t="inlineStr">
        <is>
          <t>Task</t>
        </is>
      </c>
      <c r="C9" s="30">
        <f>$C$3</f>
        <v/>
      </c>
      <c r="D9" s="30">
        <f>$C$3+ROUND(0.0275*($C$4-$C$3),0)</f>
        <v/>
      </c>
      <c r="E9" s="29">
        <f>IF(AND(ISNUMBER(C9),ISNUMBER(D9)),D9-C9+1,"")</f>
        <v/>
      </c>
      <c r="F9" s="29" t="inlineStr">
        <is>
          <t>Not started</t>
        </is>
      </c>
      <c r="G9" s="27">
        <f>IF(AND($B9="Milestone",$D9&gt;=G$7,$D9&lt;=G$7+6),"◆","")</f>
        <v/>
      </c>
      <c r="H9" s="27">
        <f>IF(AND($B9="Milestone",$D9&gt;=H$7,$D9&lt;=H$7+6),"◆","")</f>
        <v/>
      </c>
      <c r="I9" s="27">
        <f>IF(AND($B9="Milestone",$D9&gt;=I$7,$D9&lt;=I$7+6),"◆","")</f>
        <v/>
      </c>
      <c r="J9" s="27">
        <f>IF(AND($B9="Milestone",$D9&gt;=J$7,$D9&lt;=J$7+6),"◆","")</f>
        <v/>
      </c>
      <c r="K9" s="27">
        <f>IF(AND($B9="Milestone",$D9&gt;=K$7,$D9&lt;=K$7+6),"◆","")</f>
        <v/>
      </c>
      <c r="L9" s="27">
        <f>IF(AND($B9="Milestone",$D9&gt;=L$7,$D9&lt;=L$7+6),"◆","")</f>
        <v/>
      </c>
      <c r="M9" s="27">
        <f>IF(AND($B9="Milestone",$D9&gt;=M$7,$D9&lt;=M$7+6),"◆","")</f>
        <v/>
      </c>
      <c r="N9" s="27">
        <f>IF(AND($B9="Milestone",$D9&gt;=N$7,$D9&lt;=N$7+6),"◆","")</f>
        <v/>
      </c>
      <c r="O9" s="27">
        <f>IF(AND($B9="Milestone",$D9&gt;=O$7,$D9&lt;=O$7+6),"◆","")</f>
        <v/>
      </c>
      <c r="P9" s="27">
        <f>IF(AND($B9="Milestone",$D9&gt;=P$7,$D9&lt;=P$7+6),"◆","")</f>
        <v/>
      </c>
      <c r="Q9" s="27">
        <f>IF(AND($B9="Milestone",$D9&gt;=Q$7,$D9&lt;=Q$7+6),"◆","")</f>
        <v/>
      </c>
      <c r="R9" s="27">
        <f>IF(AND($B9="Milestone",$D9&gt;=R$7,$D9&lt;=R$7+6),"◆","")</f>
        <v/>
      </c>
      <c r="S9" s="27">
        <f>IF(AND($B9="Milestone",$D9&gt;=S$7,$D9&lt;=S$7+6),"◆","")</f>
        <v/>
      </c>
      <c r="T9" s="27">
        <f>IF(AND($B9="Milestone",$D9&gt;=T$7,$D9&lt;=T$7+6),"◆","")</f>
        <v/>
      </c>
      <c r="U9" s="27">
        <f>IF(AND($B9="Milestone",$D9&gt;=U$7,$D9&lt;=U$7+6),"◆","")</f>
        <v/>
      </c>
      <c r="V9" s="27">
        <f>IF(AND($B9="Milestone",$D9&gt;=V$7,$D9&lt;=V$7+6),"◆","")</f>
        <v/>
      </c>
      <c r="W9" s="27">
        <f>IF(AND($B9="Milestone",$D9&gt;=W$7,$D9&lt;=W$7+6),"◆","")</f>
        <v/>
      </c>
      <c r="X9" s="27">
        <f>IF(AND($B9="Milestone",$D9&gt;=X$7,$D9&lt;=X$7+6),"◆","")</f>
        <v/>
      </c>
      <c r="Y9" s="27">
        <f>IF(AND($B9="Milestone",$D9&gt;=Y$7,$D9&lt;=Y$7+6),"◆","")</f>
        <v/>
      </c>
      <c r="Z9" s="27">
        <f>IF(AND($B9="Milestone",$D9&gt;=Z$7,$D9&lt;=Z$7+6),"◆","")</f>
        <v/>
      </c>
      <c r="AA9" s="27">
        <f>IF(AND($B9="Milestone",$D9&gt;=AA$7,$D9&lt;=AA$7+6),"◆","")</f>
        <v/>
      </c>
      <c r="AB9" s="27">
        <f>IF(AND($B9="Milestone",$D9&gt;=AB$7,$D9&lt;=AB$7+6),"◆","")</f>
        <v/>
      </c>
    </row>
    <row r="10">
      <c r="A10" s="28" t="inlineStr">
        <is>
          <t xml:space="preserve">   Choose a topic and a working question</t>
        </is>
      </c>
      <c r="B10" s="29" t="inlineStr">
        <is>
          <t>Task</t>
        </is>
      </c>
      <c r="C10" s="30">
        <f>$C$3+ROUND(0.0275*($C$4-$C$3),0)</f>
        <v/>
      </c>
      <c r="D10" s="30">
        <f>$C$3+ROUND(0.055*($C$4-$C$3),0)</f>
        <v/>
      </c>
      <c r="E10" s="29">
        <f>IF(AND(ISNUMBER(C10),ISNUMBER(D10)),D10-C10+1,"")</f>
        <v/>
      </c>
      <c r="F10" s="29" t="inlineStr">
        <is>
          <t>Not started</t>
        </is>
      </c>
      <c r="G10" s="27">
        <f>IF(AND($B10="Milestone",$D10&gt;=G$7,$D10&lt;=G$7+6),"◆","")</f>
        <v/>
      </c>
      <c r="H10" s="27">
        <f>IF(AND($B10="Milestone",$D10&gt;=H$7,$D10&lt;=H$7+6),"◆","")</f>
        <v/>
      </c>
      <c r="I10" s="27">
        <f>IF(AND($B10="Milestone",$D10&gt;=I$7,$D10&lt;=I$7+6),"◆","")</f>
        <v/>
      </c>
      <c r="J10" s="27">
        <f>IF(AND($B10="Milestone",$D10&gt;=J$7,$D10&lt;=J$7+6),"◆","")</f>
        <v/>
      </c>
      <c r="K10" s="27">
        <f>IF(AND($B10="Milestone",$D10&gt;=K$7,$D10&lt;=K$7+6),"◆","")</f>
        <v/>
      </c>
      <c r="L10" s="27">
        <f>IF(AND($B10="Milestone",$D10&gt;=L$7,$D10&lt;=L$7+6),"◆","")</f>
        <v/>
      </c>
      <c r="M10" s="27">
        <f>IF(AND($B10="Milestone",$D10&gt;=M$7,$D10&lt;=M$7+6),"◆","")</f>
        <v/>
      </c>
      <c r="N10" s="27">
        <f>IF(AND($B10="Milestone",$D10&gt;=N$7,$D10&lt;=N$7+6),"◆","")</f>
        <v/>
      </c>
      <c r="O10" s="27">
        <f>IF(AND($B10="Milestone",$D10&gt;=O$7,$D10&lt;=O$7+6),"◆","")</f>
        <v/>
      </c>
      <c r="P10" s="27">
        <f>IF(AND($B10="Milestone",$D10&gt;=P$7,$D10&lt;=P$7+6),"◆","")</f>
        <v/>
      </c>
      <c r="Q10" s="27">
        <f>IF(AND($B10="Milestone",$D10&gt;=Q$7,$D10&lt;=Q$7+6),"◆","")</f>
        <v/>
      </c>
      <c r="R10" s="27">
        <f>IF(AND($B10="Milestone",$D10&gt;=R$7,$D10&lt;=R$7+6),"◆","")</f>
        <v/>
      </c>
      <c r="S10" s="27">
        <f>IF(AND($B10="Milestone",$D10&gt;=S$7,$D10&lt;=S$7+6),"◆","")</f>
        <v/>
      </c>
      <c r="T10" s="27">
        <f>IF(AND($B10="Milestone",$D10&gt;=T$7,$D10&lt;=T$7+6),"◆","")</f>
        <v/>
      </c>
      <c r="U10" s="27">
        <f>IF(AND($B10="Milestone",$D10&gt;=U$7,$D10&lt;=U$7+6),"◆","")</f>
        <v/>
      </c>
      <c r="V10" s="27">
        <f>IF(AND($B10="Milestone",$D10&gt;=V$7,$D10&lt;=V$7+6),"◆","")</f>
        <v/>
      </c>
      <c r="W10" s="27">
        <f>IF(AND($B10="Milestone",$D10&gt;=W$7,$D10&lt;=W$7+6),"◆","")</f>
        <v/>
      </c>
      <c r="X10" s="27">
        <f>IF(AND($B10="Milestone",$D10&gt;=X$7,$D10&lt;=X$7+6),"◆","")</f>
        <v/>
      </c>
      <c r="Y10" s="27">
        <f>IF(AND($B10="Milestone",$D10&gt;=Y$7,$D10&lt;=Y$7+6),"◆","")</f>
        <v/>
      </c>
      <c r="Z10" s="27">
        <f>IF(AND($B10="Milestone",$D10&gt;=Z$7,$D10&lt;=Z$7+6),"◆","")</f>
        <v/>
      </c>
      <c r="AA10" s="27">
        <f>IF(AND($B10="Milestone",$D10&gt;=AA$7,$D10&lt;=AA$7+6),"◆","")</f>
        <v/>
      </c>
      <c r="AB10" s="27">
        <f>IF(AND($B10="Milestone",$D10&gt;=AB$7,$D10&lt;=AB$7+6),"◆","")</f>
        <v/>
      </c>
    </row>
    <row r="11">
      <c r="A11" s="28" t="inlineStr">
        <is>
          <t xml:space="preserve">   Write the proposal</t>
        </is>
      </c>
      <c r="B11" s="29" t="inlineStr">
        <is>
          <t>Task</t>
        </is>
      </c>
      <c r="C11" s="30">
        <f>$C$3+ROUND(0.055*($C$4-$C$3),0)</f>
        <v/>
      </c>
      <c r="D11" s="30">
        <f>$C$3+ROUND(0.1101*($C$4-$C$3),0)</f>
        <v/>
      </c>
      <c r="E11" s="29">
        <f>IF(AND(ISNUMBER(C11),ISNUMBER(D11)),D11-C11+1,"")</f>
        <v/>
      </c>
      <c r="F11" s="29" t="inlineStr">
        <is>
          <t>Not started</t>
        </is>
      </c>
      <c r="G11" s="27">
        <f>IF(AND($B11="Milestone",$D11&gt;=G$7,$D11&lt;=G$7+6),"◆","")</f>
        <v/>
      </c>
      <c r="H11" s="27">
        <f>IF(AND($B11="Milestone",$D11&gt;=H$7,$D11&lt;=H$7+6),"◆","")</f>
        <v/>
      </c>
      <c r="I11" s="27">
        <f>IF(AND($B11="Milestone",$D11&gt;=I$7,$D11&lt;=I$7+6),"◆","")</f>
        <v/>
      </c>
      <c r="J11" s="27">
        <f>IF(AND($B11="Milestone",$D11&gt;=J$7,$D11&lt;=J$7+6),"◆","")</f>
        <v/>
      </c>
      <c r="K11" s="27">
        <f>IF(AND($B11="Milestone",$D11&gt;=K$7,$D11&lt;=K$7+6),"◆","")</f>
        <v/>
      </c>
      <c r="L11" s="27">
        <f>IF(AND($B11="Milestone",$D11&gt;=L$7,$D11&lt;=L$7+6),"◆","")</f>
        <v/>
      </c>
      <c r="M11" s="27">
        <f>IF(AND($B11="Milestone",$D11&gt;=M$7,$D11&lt;=M$7+6),"◆","")</f>
        <v/>
      </c>
      <c r="N11" s="27">
        <f>IF(AND($B11="Milestone",$D11&gt;=N$7,$D11&lt;=N$7+6),"◆","")</f>
        <v/>
      </c>
      <c r="O11" s="27">
        <f>IF(AND($B11="Milestone",$D11&gt;=O$7,$D11&lt;=O$7+6),"◆","")</f>
        <v/>
      </c>
      <c r="P11" s="27">
        <f>IF(AND($B11="Milestone",$D11&gt;=P$7,$D11&lt;=P$7+6),"◆","")</f>
        <v/>
      </c>
      <c r="Q11" s="27">
        <f>IF(AND($B11="Milestone",$D11&gt;=Q$7,$D11&lt;=Q$7+6),"◆","")</f>
        <v/>
      </c>
      <c r="R11" s="27">
        <f>IF(AND($B11="Milestone",$D11&gt;=R$7,$D11&lt;=R$7+6),"◆","")</f>
        <v/>
      </c>
      <c r="S11" s="27">
        <f>IF(AND($B11="Milestone",$D11&gt;=S$7,$D11&lt;=S$7+6),"◆","")</f>
        <v/>
      </c>
      <c r="T11" s="27">
        <f>IF(AND($B11="Milestone",$D11&gt;=T$7,$D11&lt;=T$7+6),"◆","")</f>
        <v/>
      </c>
      <c r="U11" s="27">
        <f>IF(AND($B11="Milestone",$D11&gt;=U$7,$D11&lt;=U$7+6),"◆","")</f>
        <v/>
      </c>
      <c r="V11" s="27">
        <f>IF(AND($B11="Milestone",$D11&gt;=V$7,$D11&lt;=V$7+6),"◆","")</f>
        <v/>
      </c>
      <c r="W11" s="27">
        <f>IF(AND($B11="Milestone",$D11&gt;=W$7,$D11&lt;=W$7+6),"◆","")</f>
        <v/>
      </c>
      <c r="X11" s="27">
        <f>IF(AND($B11="Milestone",$D11&gt;=X$7,$D11&lt;=X$7+6),"◆","")</f>
        <v/>
      </c>
      <c r="Y11" s="27">
        <f>IF(AND($B11="Milestone",$D11&gt;=Y$7,$D11&lt;=Y$7+6),"◆","")</f>
        <v/>
      </c>
      <c r="Z11" s="27">
        <f>IF(AND($B11="Milestone",$D11&gt;=Z$7,$D11&lt;=Z$7+6),"◆","")</f>
        <v/>
      </c>
      <c r="AA11" s="27">
        <f>IF(AND($B11="Milestone",$D11&gt;=AA$7,$D11&lt;=AA$7+6),"◆","")</f>
        <v/>
      </c>
      <c r="AB11" s="27">
        <f>IF(AND($B11="Milestone",$D11&gt;=AB$7,$D11&lt;=AB$7+6),"◆","")</f>
        <v/>
      </c>
    </row>
    <row r="12">
      <c r="A12" s="28" t="inlineStr">
        <is>
          <t xml:space="preserve">   Proposal submitted</t>
        </is>
      </c>
      <c r="B12" s="29" t="inlineStr">
        <is>
          <t>Milestone</t>
        </is>
      </c>
      <c r="C12" s="30">
        <f>$C$3+ROUND(0.1193*($C$4-$C$3),0)</f>
        <v/>
      </c>
      <c r="D12" s="30">
        <f>$C$3+ROUND(0.1193*($C$4-$C$3),0)</f>
        <v/>
      </c>
      <c r="E12" s="29">
        <f>IF(AND(ISNUMBER(C12),ISNUMBER(D12)),D12-C12+1,"")</f>
        <v/>
      </c>
      <c r="F12" s="29" t="inlineStr">
        <is>
          <t>Not started</t>
        </is>
      </c>
      <c r="G12" s="27">
        <f>IF(AND($B12="Milestone",$D12&gt;=G$7,$D12&lt;=G$7+6),"◆","")</f>
        <v/>
      </c>
      <c r="H12" s="27">
        <f>IF(AND($B12="Milestone",$D12&gt;=H$7,$D12&lt;=H$7+6),"◆","")</f>
        <v/>
      </c>
      <c r="I12" s="27">
        <f>IF(AND($B12="Milestone",$D12&gt;=I$7,$D12&lt;=I$7+6),"◆","")</f>
        <v/>
      </c>
      <c r="J12" s="27">
        <f>IF(AND($B12="Milestone",$D12&gt;=J$7,$D12&lt;=J$7+6),"◆","")</f>
        <v/>
      </c>
      <c r="K12" s="27">
        <f>IF(AND($B12="Milestone",$D12&gt;=K$7,$D12&lt;=K$7+6),"◆","")</f>
        <v/>
      </c>
      <c r="L12" s="27">
        <f>IF(AND($B12="Milestone",$D12&gt;=L$7,$D12&lt;=L$7+6),"◆","")</f>
        <v/>
      </c>
      <c r="M12" s="27">
        <f>IF(AND($B12="Milestone",$D12&gt;=M$7,$D12&lt;=M$7+6),"◆","")</f>
        <v/>
      </c>
      <c r="N12" s="27">
        <f>IF(AND($B12="Milestone",$D12&gt;=N$7,$D12&lt;=N$7+6),"◆","")</f>
        <v/>
      </c>
      <c r="O12" s="27">
        <f>IF(AND($B12="Milestone",$D12&gt;=O$7,$D12&lt;=O$7+6),"◆","")</f>
        <v/>
      </c>
      <c r="P12" s="27">
        <f>IF(AND($B12="Milestone",$D12&gt;=P$7,$D12&lt;=P$7+6),"◆","")</f>
        <v/>
      </c>
      <c r="Q12" s="27">
        <f>IF(AND($B12="Milestone",$D12&gt;=Q$7,$D12&lt;=Q$7+6),"◆","")</f>
        <v/>
      </c>
      <c r="R12" s="27">
        <f>IF(AND($B12="Milestone",$D12&gt;=R$7,$D12&lt;=R$7+6),"◆","")</f>
        <v/>
      </c>
      <c r="S12" s="27">
        <f>IF(AND($B12="Milestone",$D12&gt;=S$7,$D12&lt;=S$7+6),"◆","")</f>
        <v/>
      </c>
      <c r="T12" s="27">
        <f>IF(AND($B12="Milestone",$D12&gt;=T$7,$D12&lt;=T$7+6),"◆","")</f>
        <v/>
      </c>
      <c r="U12" s="27">
        <f>IF(AND($B12="Milestone",$D12&gt;=U$7,$D12&lt;=U$7+6),"◆","")</f>
        <v/>
      </c>
      <c r="V12" s="27">
        <f>IF(AND($B12="Milestone",$D12&gt;=V$7,$D12&lt;=V$7+6),"◆","")</f>
        <v/>
      </c>
      <c r="W12" s="27">
        <f>IF(AND($B12="Milestone",$D12&gt;=W$7,$D12&lt;=W$7+6),"◆","")</f>
        <v/>
      </c>
      <c r="X12" s="27">
        <f>IF(AND($B12="Milestone",$D12&gt;=X$7,$D12&lt;=X$7+6),"◆","")</f>
        <v/>
      </c>
      <c r="Y12" s="27">
        <f>IF(AND($B12="Milestone",$D12&gt;=Y$7,$D12&lt;=Y$7+6),"◆","")</f>
        <v/>
      </c>
      <c r="Z12" s="27">
        <f>IF(AND($B12="Milestone",$D12&gt;=Z$7,$D12&lt;=Z$7+6),"◆","")</f>
        <v/>
      </c>
      <c r="AA12" s="27">
        <f>IF(AND($B12="Milestone",$D12&gt;=AA$7,$D12&lt;=AA$7+6),"◆","")</f>
        <v/>
      </c>
      <c r="AB12" s="27">
        <f>IF(AND($B12="Milestone",$D12&gt;=AB$7,$D12&lt;=AB$7+6),"◆","")</f>
        <v/>
      </c>
    </row>
    <row r="13">
      <c r="A13" s="24" t="inlineStr">
        <is>
          <t>Ethics approval</t>
        </is>
      </c>
      <c r="B13" s="25" t="inlineStr">
        <is>
          <t>Phase</t>
        </is>
      </c>
      <c r="C13" s="26">
        <f>$C$3+ROUND(0.055*($C$4-$C$3),0)</f>
        <v/>
      </c>
      <c r="D13" s="26">
        <f>$C$3+ROUND(0.2018*($C$4-$C$3),0)</f>
        <v/>
      </c>
      <c r="E13" s="25">
        <f>IF(AND(ISNUMBER(C13),ISNUMBER(D13)),D13-C13+1,"")</f>
        <v/>
      </c>
      <c r="F13" s="25" t="inlineStr"/>
      <c r="G13" s="27">
        <f>IF(AND($B13="Milestone",$D13&gt;=G$7,$D13&lt;=G$7+6),"◆","")</f>
        <v/>
      </c>
      <c r="H13" s="27">
        <f>IF(AND($B13="Milestone",$D13&gt;=H$7,$D13&lt;=H$7+6),"◆","")</f>
        <v/>
      </c>
      <c r="I13" s="27">
        <f>IF(AND($B13="Milestone",$D13&gt;=I$7,$D13&lt;=I$7+6),"◆","")</f>
        <v/>
      </c>
      <c r="J13" s="27">
        <f>IF(AND($B13="Milestone",$D13&gt;=J$7,$D13&lt;=J$7+6),"◆","")</f>
        <v/>
      </c>
      <c r="K13" s="27">
        <f>IF(AND($B13="Milestone",$D13&gt;=K$7,$D13&lt;=K$7+6),"◆","")</f>
        <v/>
      </c>
      <c r="L13" s="27">
        <f>IF(AND($B13="Milestone",$D13&gt;=L$7,$D13&lt;=L$7+6),"◆","")</f>
        <v/>
      </c>
      <c r="M13" s="27">
        <f>IF(AND($B13="Milestone",$D13&gt;=M$7,$D13&lt;=M$7+6),"◆","")</f>
        <v/>
      </c>
      <c r="N13" s="27">
        <f>IF(AND($B13="Milestone",$D13&gt;=N$7,$D13&lt;=N$7+6),"◆","")</f>
        <v/>
      </c>
      <c r="O13" s="27">
        <f>IF(AND($B13="Milestone",$D13&gt;=O$7,$D13&lt;=O$7+6),"◆","")</f>
        <v/>
      </c>
      <c r="P13" s="27">
        <f>IF(AND($B13="Milestone",$D13&gt;=P$7,$D13&lt;=P$7+6),"◆","")</f>
        <v/>
      </c>
      <c r="Q13" s="27">
        <f>IF(AND($B13="Milestone",$D13&gt;=Q$7,$D13&lt;=Q$7+6),"◆","")</f>
        <v/>
      </c>
      <c r="R13" s="27">
        <f>IF(AND($B13="Milestone",$D13&gt;=R$7,$D13&lt;=R$7+6),"◆","")</f>
        <v/>
      </c>
      <c r="S13" s="27">
        <f>IF(AND($B13="Milestone",$D13&gt;=S$7,$D13&lt;=S$7+6),"◆","")</f>
        <v/>
      </c>
      <c r="T13" s="27">
        <f>IF(AND($B13="Milestone",$D13&gt;=T$7,$D13&lt;=T$7+6),"◆","")</f>
        <v/>
      </c>
      <c r="U13" s="27">
        <f>IF(AND($B13="Milestone",$D13&gt;=U$7,$D13&lt;=U$7+6),"◆","")</f>
        <v/>
      </c>
      <c r="V13" s="27">
        <f>IF(AND($B13="Milestone",$D13&gt;=V$7,$D13&lt;=V$7+6),"◆","")</f>
        <v/>
      </c>
      <c r="W13" s="27">
        <f>IF(AND($B13="Milestone",$D13&gt;=W$7,$D13&lt;=W$7+6),"◆","")</f>
        <v/>
      </c>
      <c r="X13" s="27">
        <f>IF(AND($B13="Milestone",$D13&gt;=X$7,$D13&lt;=X$7+6),"◆","")</f>
        <v/>
      </c>
      <c r="Y13" s="27">
        <f>IF(AND($B13="Milestone",$D13&gt;=Y$7,$D13&lt;=Y$7+6),"◆","")</f>
        <v/>
      </c>
      <c r="Z13" s="27">
        <f>IF(AND($B13="Milestone",$D13&gt;=Z$7,$D13&lt;=Z$7+6),"◆","")</f>
        <v/>
      </c>
      <c r="AA13" s="27">
        <f>IF(AND($B13="Milestone",$D13&gt;=AA$7,$D13&lt;=AA$7+6),"◆","")</f>
        <v/>
      </c>
      <c r="AB13" s="27">
        <f>IF(AND($B13="Milestone",$D13&gt;=AB$7,$D13&lt;=AB$7+6),"◆","")</f>
        <v/>
      </c>
    </row>
    <row r="14">
      <c r="A14" s="28" t="inlineStr">
        <is>
          <t xml:space="preserve">   Check what ethics approval you need</t>
        </is>
      </c>
      <c r="B14" s="29" t="inlineStr">
        <is>
          <t>Task</t>
        </is>
      </c>
      <c r="C14" s="30">
        <f>$C$3+ROUND(0.055*($C$4-$C$3),0)</f>
        <v/>
      </c>
      <c r="D14" s="30">
        <f>$C$3+ROUND(0.0734*($C$4-$C$3),0)</f>
        <v/>
      </c>
      <c r="E14" s="29">
        <f>IF(AND(ISNUMBER(C14),ISNUMBER(D14)),D14-C14+1,"")</f>
        <v/>
      </c>
      <c r="F14" s="29" t="inlineStr">
        <is>
          <t>Not started</t>
        </is>
      </c>
      <c r="G14" s="27">
        <f>IF(AND($B14="Milestone",$D14&gt;=G$7,$D14&lt;=G$7+6),"◆","")</f>
        <v/>
      </c>
      <c r="H14" s="27">
        <f>IF(AND($B14="Milestone",$D14&gt;=H$7,$D14&lt;=H$7+6),"◆","")</f>
        <v/>
      </c>
      <c r="I14" s="27">
        <f>IF(AND($B14="Milestone",$D14&gt;=I$7,$D14&lt;=I$7+6),"◆","")</f>
        <v/>
      </c>
      <c r="J14" s="27">
        <f>IF(AND($B14="Milestone",$D14&gt;=J$7,$D14&lt;=J$7+6),"◆","")</f>
        <v/>
      </c>
      <c r="K14" s="27">
        <f>IF(AND($B14="Milestone",$D14&gt;=K$7,$D14&lt;=K$7+6),"◆","")</f>
        <v/>
      </c>
      <c r="L14" s="27">
        <f>IF(AND($B14="Milestone",$D14&gt;=L$7,$D14&lt;=L$7+6),"◆","")</f>
        <v/>
      </c>
      <c r="M14" s="27">
        <f>IF(AND($B14="Milestone",$D14&gt;=M$7,$D14&lt;=M$7+6),"◆","")</f>
        <v/>
      </c>
      <c r="N14" s="27">
        <f>IF(AND($B14="Milestone",$D14&gt;=N$7,$D14&lt;=N$7+6),"◆","")</f>
        <v/>
      </c>
      <c r="O14" s="27">
        <f>IF(AND($B14="Milestone",$D14&gt;=O$7,$D14&lt;=O$7+6),"◆","")</f>
        <v/>
      </c>
      <c r="P14" s="27">
        <f>IF(AND($B14="Milestone",$D14&gt;=P$7,$D14&lt;=P$7+6),"◆","")</f>
        <v/>
      </c>
      <c r="Q14" s="27">
        <f>IF(AND($B14="Milestone",$D14&gt;=Q$7,$D14&lt;=Q$7+6),"◆","")</f>
        <v/>
      </c>
      <c r="R14" s="27">
        <f>IF(AND($B14="Milestone",$D14&gt;=R$7,$D14&lt;=R$7+6),"◆","")</f>
        <v/>
      </c>
      <c r="S14" s="27">
        <f>IF(AND($B14="Milestone",$D14&gt;=S$7,$D14&lt;=S$7+6),"◆","")</f>
        <v/>
      </c>
      <c r="T14" s="27">
        <f>IF(AND($B14="Milestone",$D14&gt;=T$7,$D14&lt;=T$7+6),"◆","")</f>
        <v/>
      </c>
      <c r="U14" s="27">
        <f>IF(AND($B14="Milestone",$D14&gt;=U$7,$D14&lt;=U$7+6),"◆","")</f>
        <v/>
      </c>
      <c r="V14" s="27">
        <f>IF(AND($B14="Milestone",$D14&gt;=V$7,$D14&lt;=V$7+6),"◆","")</f>
        <v/>
      </c>
      <c r="W14" s="27">
        <f>IF(AND($B14="Milestone",$D14&gt;=W$7,$D14&lt;=W$7+6),"◆","")</f>
        <v/>
      </c>
      <c r="X14" s="27">
        <f>IF(AND($B14="Milestone",$D14&gt;=X$7,$D14&lt;=X$7+6),"◆","")</f>
        <v/>
      </c>
      <c r="Y14" s="27">
        <f>IF(AND($B14="Milestone",$D14&gt;=Y$7,$D14&lt;=Y$7+6),"◆","")</f>
        <v/>
      </c>
      <c r="Z14" s="27">
        <f>IF(AND($B14="Milestone",$D14&gt;=Z$7,$D14&lt;=Z$7+6),"◆","")</f>
        <v/>
      </c>
      <c r="AA14" s="27">
        <f>IF(AND($B14="Milestone",$D14&gt;=AA$7,$D14&lt;=AA$7+6),"◆","")</f>
        <v/>
      </c>
      <c r="AB14" s="27">
        <f>IF(AND($B14="Milestone",$D14&gt;=AB$7,$D14&lt;=AB$7+6),"◆","")</f>
        <v/>
      </c>
    </row>
    <row r="15">
      <c r="A15" s="28" t="inlineStr">
        <is>
          <t xml:space="preserve">   Prepare the ethics application</t>
        </is>
      </c>
      <c r="B15" s="29" t="inlineStr">
        <is>
          <t>Task</t>
        </is>
      </c>
      <c r="C15" s="30">
        <f>$C$3+ROUND(0.0734*($C$4-$C$3),0)</f>
        <v/>
      </c>
      <c r="D15" s="30">
        <f>$C$3+ROUND(0.1468*($C$4-$C$3),0)</f>
        <v/>
      </c>
      <c r="E15" s="29">
        <f>IF(AND(ISNUMBER(C15),ISNUMBER(D15)),D15-C15+1,"")</f>
        <v/>
      </c>
      <c r="F15" s="29" t="inlineStr">
        <is>
          <t>Not started</t>
        </is>
      </c>
      <c r="G15" s="27">
        <f>IF(AND($B15="Milestone",$D15&gt;=G$7,$D15&lt;=G$7+6),"◆","")</f>
        <v/>
      </c>
      <c r="H15" s="27">
        <f>IF(AND($B15="Milestone",$D15&gt;=H$7,$D15&lt;=H$7+6),"◆","")</f>
        <v/>
      </c>
      <c r="I15" s="27">
        <f>IF(AND($B15="Milestone",$D15&gt;=I$7,$D15&lt;=I$7+6),"◆","")</f>
        <v/>
      </c>
      <c r="J15" s="27">
        <f>IF(AND($B15="Milestone",$D15&gt;=J$7,$D15&lt;=J$7+6),"◆","")</f>
        <v/>
      </c>
      <c r="K15" s="27">
        <f>IF(AND($B15="Milestone",$D15&gt;=K$7,$D15&lt;=K$7+6),"◆","")</f>
        <v/>
      </c>
      <c r="L15" s="27">
        <f>IF(AND($B15="Milestone",$D15&gt;=L$7,$D15&lt;=L$7+6),"◆","")</f>
        <v/>
      </c>
      <c r="M15" s="27">
        <f>IF(AND($B15="Milestone",$D15&gt;=M$7,$D15&lt;=M$7+6),"◆","")</f>
        <v/>
      </c>
      <c r="N15" s="27">
        <f>IF(AND($B15="Milestone",$D15&gt;=N$7,$D15&lt;=N$7+6),"◆","")</f>
        <v/>
      </c>
      <c r="O15" s="27">
        <f>IF(AND($B15="Milestone",$D15&gt;=O$7,$D15&lt;=O$7+6),"◆","")</f>
        <v/>
      </c>
      <c r="P15" s="27">
        <f>IF(AND($B15="Milestone",$D15&gt;=P$7,$D15&lt;=P$7+6),"◆","")</f>
        <v/>
      </c>
      <c r="Q15" s="27">
        <f>IF(AND($B15="Milestone",$D15&gt;=Q$7,$D15&lt;=Q$7+6),"◆","")</f>
        <v/>
      </c>
      <c r="R15" s="27">
        <f>IF(AND($B15="Milestone",$D15&gt;=R$7,$D15&lt;=R$7+6),"◆","")</f>
        <v/>
      </c>
      <c r="S15" s="27">
        <f>IF(AND($B15="Milestone",$D15&gt;=S$7,$D15&lt;=S$7+6),"◆","")</f>
        <v/>
      </c>
      <c r="T15" s="27">
        <f>IF(AND($B15="Milestone",$D15&gt;=T$7,$D15&lt;=T$7+6),"◆","")</f>
        <v/>
      </c>
      <c r="U15" s="27">
        <f>IF(AND($B15="Milestone",$D15&gt;=U$7,$D15&lt;=U$7+6),"◆","")</f>
        <v/>
      </c>
      <c r="V15" s="27">
        <f>IF(AND($B15="Milestone",$D15&gt;=V$7,$D15&lt;=V$7+6),"◆","")</f>
        <v/>
      </c>
      <c r="W15" s="27">
        <f>IF(AND($B15="Milestone",$D15&gt;=W$7,$D15&lt;=W$7+6),"◆","")</f>
        <v/>
      </c>
      <c r="X15" s="27">
        <f>IF(AND($B15="Milestone",$D15&gt;=X$7,$D15&lt;=X$7+6),"◆","")</f>
        <v/>
      </c>
      <c r="Y15" s="27">
        <f>IF(AND($B15="Milestone",$D15&gt;=Y$7,$D15&lt;=Y$7+6),"◆","")</f>
        <v/>
      </c>
      <c r="Z15" s="27">
        <f>IF(AND($B15="Milestone",$D15&gt;=Z$7,$D15&lt;=Z$7+6),"◆","")</f>
        <v/>
      </c>
      <c r="AA15" s="27">
        <f>IF(AND($B15="Milestone",$D15&gt;=AA$7,$D15&lt;=AA$7+6),"◆","")</f>
        <v/>
      </c>
      <c r="AB15" s="27">
        <f>IF(AND($B15="Milestone",$D15&gt;=AB$7,$D15&lt;=AB$7+6),"◆","")</f>
        <v/>
      </c>
    </row>
    <row r="16">
      <c r="A16" s="28" t="inlineStr">
        <is>
          <t xml:space="preserve">   Ethics approved</t>
        </is>
      </c>
      <c r="B16" s="29" t="inlineStr">
        <is>
          <t>Milestone</t>
        </is>
      </c>
      <c r="C16" s="30">
        <f>$C$3+ROUND(0.2018*($C$4-$C$3),0)</f>
        <v/>
      </c>
      <c r="D16" s="30">
        <f>$C$3+ROUND(0.2018*($C$4-$C$3),0)</f>
        <v/>
      </c>
      <c r="E16" s="29">
        <f>IF(AND(ISNUMBER(C16),ISNUMBER(D16)),D16-C16+1,"")</f>
        <v/>
      </c>
      <c r="F16" s="29" t="inlineStr">
        <is>
          <t>Not started</t>
        </is>
      </c>
      <c r="G16" s="27">
        <f>IF(AND($B16="Milestone",$D16&gt;=G$7,$D16&lt;=G$7+6),"◆","")</f>
        <v/>
      </c>
      <c r="H16" s="27">
        <f>IF(AND($B16="Milestone",$D16&gt;=H$7,$D16&lt;=H$7+6),"◆","")</f>
        <v/>
      </c>
      <c r="I16" s="27">
        <f>IF(AND($B16="Milestone",$D16&gt;=I$7,$D16&lt;=I$7+6),"◆","")</f>
        <v/>
      </c>
      <c r="J16" s="27">
        <f>IF(AND($B16="Milestone",$D16&gt;=J$7,$D16&lt;=J$7+6),"◆","")</f>
        <v/>
      </c>
      <c r="K16" s="27">
        <f>IF(AND($B16="Milestone",$D16&gt;=K$7,$D16&lt;=K$7+6),"◆","")</f>
        <v/>
      </c>
      <c r="L16" s="27">
        <f>IF(AND($B16="Milestone",$D16&gt;=L$7,$D16&lt;=L$7+6),"◆","")</f>
        <v/>
      </c>
      <c r="M16" s="27">
        <f>IF(AND($B16="Milestone",$D16&gt;=M$7,$D16&lt;=M$7+6),"◆","")</f>
        <v/>
      </c>
      <c r="N16" s="27">
        <f>IF(AND($B16="Milestone",$D16&gt;=N$7,$D16&lt;=N$7+6),"◆","")</f>
        <v/>
      </c>
      <c r="O16" s="27">
        <f>IF(AND($B16="Milestone",$D16&gt;=O$7,$D16&lt;=O$7+6),"◆","")</f>
        <v/>
      </c>
      <c r="P16" s="27">
        <f>IF(AND($B16="Milestone",$D16&gt;=P$7,$D16&lt;=P$7+6),"◆","")</f>
        <v/>
      </c>
      <c r="Q16" s="27">
        <f>IF(AND($B16="Milestone",$D16&gt;=Q$7,$D16&lt;=Q$7+6),"◆","")</f>
        <v/>
      </c>
      <c r="R16" s="27">
        <f>IF(AND($B16="Milestone",$D16&gt;=R$7,$D16&lt;=R$7+6),"◆","")</f>
        <v/>
      </c>
      <c r="S16" s="27">
        <f>IF(AND($B16="Milestone",$D16&gt;=S$7,$D16&lt;=S$7+6),"◆","")</f>
        <v/>
      </c>
      <c r="T16" s="27">
        <f>IF(AND($B16="Milestone",$D16&gt;=T$7,$D16&lt;=T$7+6),"◆","")</f>
        <v/>
      </c>
      <c r="U16" s="27">
        <f>IF(AND($B16="Milestone",$D16&gt;=U$7,$D16&lt;=U$7+6),"◆","")</f>
        <v/>
      </c>
      <c r="V16" s="27">
        <f>IF(AND($B16="Milestone",$D16&gt;=V$7,$D16&lt;=V$7+6),"◆","")</f>
        <v/>
      </c>
      <c r="W16" s="27">
        <f>IF(AND($B16="Milestone",$D16&gt;=W$7,$D16&lt;=W$7+6),"◆","")</f>
        <v/>
      </c>
      <c r="X16" s="27">
        <f>IF(AND($B16="Milestone",$D16&gt;=X$7,$D16&lt;=X$7+6),"◆","")</f>
        <v/>
      </c>
      <c r="Y16" s="27">
        <f>IF(AND($B16="Milestone",$D16&gt;=Y$7,$D16&lt;=Y$7+6),"◆","")</f>
        <v/>
      </c>
      <c r="Z16" s="27">
        <f>IF(AND($B16="Milestone",$D16&gt;=Z$7,$D16&lt;=Z$7+6),"◆","")</f>
        <v/>
      </c>
      <c r="AA16" s="27">
        <f>IF(AND($B16="Milestone",$D16&gt;=AA$7,$D16&lt;=AA$7+6),"◆","")</f>
        <v/>
      </c>
      <c r="AB16" s="27">
        <f>IF(AND($B16="Milestone",$D16&gt;=AB$7,$D16&lt;=AB$7+6),"◆","")</f>
        <v/>
      </c>
    </row>
    <row r="17">
      <c r="A17" s="24" t="inlineStr">
        <is>
          <t>Literature review</t>
        </is>
      </c>
      <c r="B17" s="25" t="inlineStr">
        <is>
          <t>Phase</t>
        </is>
      </c>
      <c r="C17" s="26">
        <f>$C$3+ROUND(0.0459*($C$4-$C$3),0)</f>
        <v/>
      </c>
      <c r="D17" s="26">
        <f>$C$3+ROUND(0.3486*($C$4-$C$3),0)</f>
        <v/>
      </c>
      <c r="E17" s="25">
        <f>IF(AND(ISNUMBER(C17),ISNUMBER(D17)),D17-C17+1,"")</f>
        <v/>
      </c>
      <c r="F17" s="25" t="inlineStr"/>
      <c r="G17" s="27">
        <f>IF(AND($B17="Milestone",$D17&gt;=G$7,$D17&lt;=G$7+6),"◆","")</f>
        <v/>
      </c>
      <c r="H17" s="27">
        <f>IF(AND($B17="Milestone",$D17&gt;=H$7,$D17&lt;=H$7+6),"◆","")</f>
        <v/>
      </c>
      <c r="I17" s="27">
        <f>IF(AND($B17="Milestone",$D17&gt;=I$7,$D17&lt;=I$7+6),"◆","")</f>
        <v/>
      </c>
      <c r="J17" s="27">
        <f>IF(AND($B17="Milestone",$D17&gt;=J$7,$D17&lt;=J$7+6),"◆","")</f>
        <v/>
      </c>
      <c r="K17" s="27">
        <f>IF(AND($B17="Milestone",$D17&gt;=K$7,$D17&lt;=K$7+6),"◆","")</f>
        <v/>
      </c>
      <c r="L17" s="27">
        <f>IF(AND($B17="Milestone",$D17&gt;=L$7,$D17&lt;=L$7+6),"◆","")</f>
        <v/>
      </c>
      <c r="M17" s="27">
        <f>IF(AND($B17="Milestone",$D17&gt;=M$7,$D17&lt;=M$7+6),"◆","")</f>
        <v/>
      </c>
      <c r="N17" s="27">
        <f>IF(AND($B17="Milestone",$D17&gt;=N$7,$D17&lt;=N$7+6),"◆","")</f>
        <v/>
      </c>
      <c r="O17" s="27">
        <f>IF(AND($B17="Milestone",$D17&gt;=O$7,$D17&lt;=O$7+6),"◆","")</f>
        <v/>
      </c>
      <c r="P17" s="27">
        <f>IF(AND($B17="Milestone",$D17&gt;=P$7,$D17&lt;=P$7+6),"◆","")</f>
        <v/>
      </c>
      <c r="Q17" s="27">
        <f>IF(AND($B17="Milestone",$D17&gt;=Q$7,$D17&lt;=Q$7+6),"◆","")</f>
        <v/>
      </c>
      <c r="R17" s="27">
        <f>IF(AND($B17="Milestone",$D17&gt;=R$7,$D17&lt;=R$7+6),"◆","")</f>
        <v/>
      </c>
      <c r="S17" s="27">
        <f>IF(AND($B17="Milestone",$D17&gt;=S$7,$D17&lt;=S$7+6),"◆","")</f>
        <v/>
      </c>
      <c r="T17" s="27">
        <f>IF(AND($B17="Milestone",$D17&gt;=T$7,$D17&lt;=T$7+6),"◆","")</f>
        <v/>
      </c>
      <c r="U17" s="27">
        <f>IF(AND($B17="Milestone",$D17&gt;=U$7,$D17&lt;=U$7+6),"◆","")</f>
        <v/>
      </c>
      <c r="V17" s="27">
        <f>IF(AND($B17="Milestone",$D17&gt;=V$7,$D17&lt;=V$7+6),"◆","")</f>
        <v/>
      </c>
      <c r="W17" s="27">
        <f>IF(AND($B17="Milestone",$D17&gt;=W$7,$D17&lt;=W$7+6),"◆","")</f>
        <v/>
      </c>
      <c r="X17" s="27">
        <f>IF(AND($B17="Milestone",$D17&gt;=X$7,$D17&lt;=X$7+6),"◆","")</f>
        <v/>
      </c>
      <c r="Y17" s="27">
        <f>IF(AND($B17="Milestone",$D17&gt;=Y$7,$D17&lt;=Y$7+6),"◆","")</f>
        <v/>
      </c>
      <c r="Z17" s="27">
        <f>IF(AND($B17="Milestone",$D17&gt;=Z$7,$D17&lt;=Z$7+6),"◆","")</f>
        <v/>
      </c>
      <c r="AA17" s="27">
        <f>IF(AND($B17="Milestone",$D17&gt;=AA$7,$D17&lt;=AA$7+6),"◆","")</f>
        <v/>
      </c>
      <c r="AB17" s="27">
        <f>IF(AND($B17="Milestone",$D17&gt;=AB$7,$D17&lt;=AB$7+6),"◆","")</f>
        <v/>
      </c>
    </row>
    <row r="18">
      <c r="A18" s="28" t="inlineStr">
        <is>
          <t xml:space="preserve">   Set up your reading list</t>
        </is>
      </c>
      <c r="B18" s="29" t="inlineStr">
        <is>
          <t>Task</t>
        </is>
      </c>
      <c r="C18" s="30">
        <f>$C$3+ROUND(0.0459*($C$4-$C$3),0)</f>
        <v/>
      </c>
      <c r="D18" s="30">
        <f>$C$3+ROUND(0.0642*($C$4-$C$3),0)</f>
        <v/>
      </c>
      <c r="E18" s="29">
        <f>IF(AND(ISNUMBER(C18),ISNUMBER(D18)),D18-C18+1,"")</f>
        <v/>
      </c>
      <c r="F18" s="29" t="inlineStr">
        <is>
          <t>Not started</t>
        </is>
      </c>
      <c r="G18" s="27">
        <f>IF(AND($B18="Milestone",$D18&gt;=G$7,$D18&lt;=G$7+6),"◆","")</f>
        <v/>
      </c>
      <c r="H18" s="27">
        <f>IF(AND($B18="Milestone",$D18&gt;=H$7,$D18&lt;=H$7+6),"◆","")</f>
        <v/>
      </c>
      <c r="I18" s="27">
        <f>IF(AND($B18="Milestone",$D18&gt;=I$7,$D18&lt;=I$7+6),"◆","")</f>
        <v/>
      </c>
      <c r="J18" s="27">
        <f>IF(AND($B18="Milestone",$D18&gt;=J$7,$D18&lt;=J$7+6),"◆","")</f>
        <v/>
      </c>
      <c r="K18" s="27">
        <f>IF(AND($B18="Milestone",$D18&gt;=K$7,$D18&lt;=K$7+6),"◆","")</f>
        <v/>
      </c>
      <c r="L18" s="27">
        <f>IF(AND($B18="Milestone",$D18&gt;=L$7,$D18&lt;=L$7+6),"◆","")</f>
        <v/>
      </c>
      <c r="M18" s="27">
        <f>IF(AND($B18="Milestone",$D18&gt;=M$7,$D18&lt;=M$7+6),"◆","")</f>
        <v/>
      </c>
      <c r="N18" s="27">
        <f>IF(AND($B18="Milestone",$D18&gt;=N$7,$D18&lt;=N$7+6),"◆","")</f>
        <v/>
      </c>
      <c r="O18" s="27">
        <f>IF(AND($B18="Milestone",$D18&gt;=O$7,$D18&lt;=O$7+6),"◆","")</f>
        <v/>
      </c>
      <c r="P18" s="27">
        <f>IF(AND($B18="Milestone",$D18&gt;=P$7,$D18&lt;=P$7+6),"◆","")</f>
        <v/>
      </c>
      <c r="Q18" s="27">
        <f>IF(AND($B18="Milestone",$D18&gt;=Q$7,$D18&lt;=Q$7+6),"◆","")</f>
        <v/>
      </c>
      <c r="R18" s="27">
        <f>IF(AND($B18="Milestone",$D18&gt;=R$7,$D18&lt;=R$7+6),"◆","")</f>
        <v/>
      </c>
      <c r="S18" s="27">
        <f>IF(AND($B18="Milestone",$D18&gt;=S$7,$D18&lt;=S$7+6),"◆","")</f>
        <v/>
      </c>
      <c r="T18" s="27">
        <f>IF(AND($B18="Milestone",$D18&gt;=T$7,$D18&lt;=T$7+6),"◆","")</f>
        <v/>
      </c>
      <c r="U18" s="27">
        <f>IF(AND($B18="Milestone",$D18&gt;=U$7,$D18&lt;=U$7+6),"◆","")</f>
        <v/>
      </c>
      <c r="V18" s="27">
        <f>IF(AND($B18="Milestone",$D18&gt;=V$7,$D18&lt;=V$7+6),"◆","")</f>
        <v/>
      </c>
      <c r="W18" s="27">
        <f>IF(AND($B18="Milestone",$D18&gt;=W$7,$D18&lt;=W$7+6),"◆","")</f>
        <v/>
      </c>
      <c r="X18" s="27">
        <f>IF(AND($B18="Milestone",$D18&gt;=X$7,$D18&lt;=X$7+6),"◆","")</f>
        <v/>
      </c>
      <c r="Y18" s="27">
        <f>IF(AND($B18="Milestone",$D18&gt;=Y$7,$D18&lt;=Y$7+6),"◆","")</f>
        <v/>
      </c>
      <c r="Z18" s="27">
        <f>IF(AND($B18="Milestone",$D18&gt;=Z$7,$D18&lt;=Z$7+6),"◆","")</f>
        <v/>
      </c>
      <c r="AA18" s="27">
        <f>IF(AND($B18="Milestone",$D18&gt;=AA$7,$D18&lt;=AA$7+6),"◆","")</f>
        <v/>
      </c>
      <c r="AB18" s="27">
        <f>IF(AND($B18="Milestone",$D18&gt;=AB$7,$D18&lt;=AB$7+6),"◆","")</f>
        <v/>
      </c>
    </row>
    <row r="19">
      <c r="A19" s="28" t="inlineStr">
        <is>
          <t xml:space="preserve">   Search for sources</t>
        </is>
      </c>
      <c r="B19" s="29" t="inlineStr">
        <is>
          <t>Task</t>
        </is>
      </c>
      <c r="C19" s="30">
        <f>$C$3+ROUND(0.0642*($C$4-$C$3),0)</f>
        <v/>
      </c>
      <c r="D19" s="30">
        <f>$C$3+ROUND(0.1376*($C$4-$C$3),0)</f>
        <v/>
      </c>
      <c r="E19" s="29">
        <f>IF(AND(ISNUMBER(C19),ISNUMBER(D19)),D19-C19+1,"")</f>
        <v/>
      </c>
      <c r="F19" s="29" t="inlineStr">
        <is>
          <t>Not started</t>
        </is>
      </c>
      <c r="G19" s="27">
        <f>IF(AND($B19="Milestone",$D19&gt;=G$7,$D19&lt;=G$7+6),"◆","")</f>
        <v/>
      </c>
      <c r="H19" s="27">
        <f>IF(AND($B19="Milestone",$D19&gt;=H$7,$D19&lt;=H$7+6),"◆","")</f>
        <v/>
      </c>
      <c r="I19" s="27">
        <f>IF(AND($B19="Milestone",$D19&gt;=I$7,$D19&lt;=I$7+6),"◆","")</f>
        <v/>
      </c>
      <c r="J19" s="27">
        <f>IF(AND($B19="Milestone",$D19&gt;=J$7,$D19&lt;=J$7+6),"◆","")</f>
        <v/>
      </c>
      <c r="K19" s="27">
        <f>IF(AND($B19="Milestone",$D19&gt;=K$7,$D19&lt;=K$7+6),"◆","")</f>
        <v/>
      </c>
      <c r="L19" s="27">
        <f>IF(AND($B19="Milestone",$D19&gt;=L$7,$D19&lt;=L$7+6),"◆","")</f>
        <v/>
      </c>
      <c r="M19" s="27">
        <f>IF(AND($B19="Milestone",$D19&gt;=M$7,$D19&lt;=M$7+6),"◆","")</f>
        <v/>
      </c>
      <c r="N19" s="27">
        <f>IF(AND($B19="Milestone",$D19&gt;=N$7,$D19&lt;=N$7+6),"◆","")</f>
        <v/>
      </c>
      <c r="O19" s="27">
        <f>IF(AND($B19="Milestone",$D19&gt;=O$7,$D19&lt;=O$7+6),"◆","")</f>
        <v/>
      </c>
      <c r="P19" s="27">
        <f>IF(AND($B19="Milestone",$D19&gt;=P$7,$D19&lt;=P$7+6),"◆","")</f>
        <v/>
      </c>
      <c r="Q19" s="27">
        <f>IF(AND($B19="Milestone",$D19&gt;=Q$7,$D19&lt;=Q$7+6),"◆","")</f>
        <v/>
      </c>
      <c r="R19" s="27">
        <f>IF(AND($B19="Milestone",$D19&gt;=R$7,$D19&lt;=R$7+6),"◆","")</f>
        <v/>
      </c>
      <c r="S19" s="27">
        <f>IF(AND($B19="Milestone",$D19&gt;=S$7,$D19&lt;=S$7+6),"◆","")</f>
        <v/>
      </c>
      <c r="T19" s="27">
        <f>IF(AND($B19="Milestone",$D19&gt;=T$7,$D19&lt;=T$7+6),"◆","")</f>
        <v/>
      </c>
      <c r="U19" s="27">
        <f>IF(AND($B19="Milestone",$D19&gt;=U$7,$D19&lt;=U$7+6),"◆","")</f>
        <v/>
      </c>
      <c r="V19" s="27">
        <f>IF(AND($B19="Milestone",$D19&gt;=V$7,$D19&lt;=V$7+6),"◆","")</f>
        <v/>
      </c>
      <c r="W19" s="27">
        <f>IF(AND($B19="Milestone",$D19&gt;=W$7,$D19&lt;=W$7+6),"◆","")</f>
        <v/>
      </c>
      <c r="X19" s="27">
        <f>IF(AND($B19="Milestone",$D19&gt;=X$7,$D19&lt;=X$7+6),"◆","")</f>
        <v/>
      </c>
      <c r="Y19" s="27">
        <f>IF(AND($B19="Milestone",$D19&gt;=Y$7,$D19&lt;=Y$7+6),"◆","")</f>
        <v/>
      </c>
      <c r="Z19" s="27">
        <f>IF(AND($B19="Milestone",$D19&gt;=Z$7,$D19&lt;=Z$7+6),"◆","")</f>
        <v/>
      </c>
      <c r="AA19" s="27">
        <f>IF(AND($B19="Milestone",$D19&gt;=AA$7,$D19&lt;=AA$7+6),"◆","")</f>
        <v/>
      </c>
      <c r="AB19" s="27">
        <f>IF(AND($B19="Milestone",$D19&gt;=AB$7,$D19&lt;=AB$7+6),"◆","")</f>
        <v/>
      </c>
    </row>
    <row r="20">
      <c r="A20" s="28" t="inlineStr">
        <is>
          <t xml:space="preserve">   Read and take notes on the key sources</t>
        </is>
      </c>
      <c r="B20" s="29" t="inlineStr">
        <is>
          <t>Task</t>
        </is>
      </c>
      <c r="C20" s="30">
        <f>$C$3+ROUND(0.1376*($C$4-$C$3),0)</f>
        <v/>
      </c>
      <c r="D20" s="30">
        <f>$C$3+ROUND(0.2569*($C$4-$C$3),0)</f>
        <v/>
      </c>
      <c r="E20" s="29">
        <f>IF(AND(ISNUMBER(C20),ISNUMBER(D20)),D20-C20+1,"")</f>
        <v/>
      </c>
      <c r="F20" s="29" t="inlineStr">
        <is>
          <t>Not started</t>
        </is>
      </c>
      <c r="G20" s="27">
        <f>IF(AND($B20="Milestone",$D20&gt;=G$7,$D20&lt;=G$7+6),"◆","")</f>
        <v/>
      </c>
      <c r="H20" s="27">
        <f>IF(AND($B20="Milestone",$D20&gt;=H$7,$D20&lt;=H$7+6),"◆","")</f>
        <v/>
      </c>
      <c r="I20" s="27">
        <f>IF(AND($B20="Milestone",$D20&gt;=I$7,$D20&lt;=I$7+6),"◆","")</f>
        <v/>
      </c>
      <c r="J20" s="27">
        <f>IF(AND($B20="Milestone",$D20&gt;=J$7,$D20&lt;=J$7+6),"◆","")</f>
        <v/>
      </c>
      <c r="K20" s="27">
        <f>IF(AND($B20="Milestone",$D20&gt;=K$7,$D20&lt;=K$7+6),"◆","")</f>
        <v/>
      </c>
      <c r="L20" s="27">
        <f>IF(AND($B20="Milestone",$D20&gt;=L$7,$D20&lt;=L$7+6),"◆","")</f>
        <v/>
      </c>
      <c r="M20" s="27">
        <f>IF(AND($B20="Milestone",$D20&gt;=M$7,$D20&lt;=M$7+6),"◆","")</f>
        <v/>
      </c>
      <c r="N20" s="27">
        <f>IF(AND($B20="Milestone",$D20&gt;=N$7,$D20&lt;=N$7+6),"◆","")</f>
        <v/>
      </c>
      <c r="O20" s="27">
        <f>IF(AND($B20="Milestone",$D20&gt;=O$7,$D20&lt;=O$7+6),"◆","")</f>
        <v/>
      </c>
      <c r="P20" s="27">
        <f>IF(AND($B20="Milestone",$D20&gt;=P$7,$D20&lt;=P$7+6),"◆","")</f>
        <v/>
      </c>
      <c r="Q20" s="27">
        <f>IF(AND($B20="Milestone",$D20&gt;=Q$7,$D20&lt;=Q$7+6),"◆","")</f>
        <v/>
      </c>
      <c r="R20" s="27">
        <f>IF(AND($B20="Milestone",$D20&gt;=R$7,$D20&lt;=R$7+6),"◆","")</f>
        <v/>
      </c>
      <c r="S20" s="27">
        <f>IF(AND($B20="Milestone",$D20&gt;=S$7,$D20&lt;=S$7+6),"◆","")</f>
        <v/>
      </c>
      <c r="T20" s="27">
        <f>IF(AND($B20="Milestone",$D20&gt;=T$7,$D20&lt;=T$7+6),"◆","")</f>
        <v/>
      </c>
      <c r="U20" s="27">
        <f>IF(AND($B20="Milestone",$D20&gt;=U$7,$D20&lt;=U$7+6),"◆","")</f>
        <v/>
      </c>
      <c r="V20" s="27">
        <f>IF(AND($B20="Milestone",$D20&gt;=V$7,$D20&lt;=V$7+6),"◆","")</f>
        <v/>
      </c>
      <c r="W20" s="27">
        <f>IF(AND($B20="Milestone",$D20&gt;=W$7,$D20&lt;=W$7+6),"◆","")</f>
        <v/>
      </c>
      <c r="X20" s="27">
        <f>IF(AND($B20="Milestone",$D20&gt;=X$7,$D20&lt;=X$7+6),"◆","")</f>
        <v/>
      </c>
      <c r="Y20" s="27">
        <f>IF(AND($B20="Milestone",$D20&gt;=Y$7,$D20&lt;=Y$7+6),"◆","")</f>
        <v/>
      </c>
      <c r="Z20" s="27">
        <f>IF(AND($B20="Milestone",$D20&gt;=Z$7,$D20&lt;=Z$7+6),"◆","")</f>
        <v/>
      </c>
      <c r="AA20" s="27">
        <f>IF(AND($B20="Milestone",$D20&gt;=AA$7,$D20&lt;=AA$7+6),"◆","")</f>
        <v/>
      </c>
      <c r="AB20" s="27">
        <f>IF(AND($B20="Milestone",$D20&gt;=AB$7,$D20&lt;=AB$7+6),"◆","")</f>
        <v/>
      </c>
    </row>
    <row r="21">
      <c r="A21" s="28" t="inlineStr">
        <is>
          <t xml:space="preserve">   Write: Literature review</t>
        </is>
      </c>
      <c r="B21" s="29" t="inlineStr">
        <is>
          <t>Task</t>
        </is>
      </c>
      <c r="C21" s="30">
        <f>$C$3+ROUND(0.2569*($C$4-$C$3),0)</f>
        <v/>
      </c>
      <c r="D21" s="30">
        <f>$C$3+ROUND(0.3486*($C$4-$C$3),0)</f>
        <v/>
      </c>
      <c r="E21" s="29">
        <f>IF(AND(ISNUMBER(C21),ISNUMBER(D21)),D21-C21+1,"")</f>
        <v/>
      </c>
      <c r="F21" s="29" t="inlineStr">
        <is>
          <t>Not started</t>
        </is>
      </c>
      <c r="G21" s="27">
        <f>IF(AND($B21="Milestone",$D21&gt;=G$7,$D21&lt;=G$7+6),"◆","")</f>
        <v/>
      </c>
      <c r="H21" s="27">
        <f>IF(AND($B21="Milestone",$D21&gt;=H$7,$D21&lt;=H$7+6),"◆","")</f>
        <v/>
      </c>
      <c r="I21" s="27">
        <f>IF(AND($B21="Milestone",$D21&gt;=I$7,$D21&lt;=I$7+6),"◆","")</f>
        <v/>
      </c>
      <c r="J21" s="27">
        <f>IF(AND($B21="Milestone",$D21&gt;=J$7,$D21&lt;=J$7+6),"◆","")</f>
        <v/>
      </c>
      <c r="K21" s="27">
        <f>IF(AND($B21="Milestone",$D21&gt;=K$7,$D21&lt;=K$7+6),"◆","")</f>
        <v/>
      </c>
      <c r="L21" s="27">
        <f>IF(AND($B21="Milestone",$D21&gt;=L$7,$D21&lt;=L$7+6),"◆","")</f>
        <v/>
      </c>
      <c r="M21" s="27">
        <f>IF(AND($B21="Milestone",$D21&gt;=M$7,$D21&lt;=M$7+6),"◆","")</f>
        <v/>
      </c>
      <c r="N21" s="27">
        <f>IF(AND($B21="Milestone",$D21&gt;=N$7,$D21&lt;=N$7+6),"◆","")</f>
        <v/>
      </c>
      <c r="O21" s="27">
        <f>IF(AND($B21="Milestone",$D21&gt;=O$7,$D21&lt;=O$7+6),"◆","")</f>
        <v/>
      </c>
      <c r="P21" s="27">
        <f>IF(AND($B21="Milestone",$D21&gt;=P$7,$D21&lt;=P$7+6),"◆","")</f>
        <v/>
      </c>
      <c r="Q21" s="27">
        <f>IF(AND($B21="Milestone",$D21&gt;=Q$7,$D21&lt;=Q$7+6),"◆","")</f>
        <v/>
      </c>
      <c r="R21" s="27">
        <f>IF(AND($B21="Milestone",$D21&gt;=R$7,$D21&lt;=R$7+6),"◆","")</f>
        <v/>
      </c>
      <c r="S21" s="27">
        <f>IF(AND($B21="Milestone",$D21&gt;=S$7,$D21&lt;=S$7+6),"◆","")</f>
        <v/>
      </c>
      <c r="T21" s="27">
        <f>IF(AND($B21="Milestone",$D21&gt;=T$7,$D21&lt;=T$7+6),"◆","")</f>
        <v/>
      </c>
      <c r="U21" s="27">
        <f>IF(AND($B21="Milestone",$D21&gt;=U$7,$D21&lt;=U$7+6),"◆","")</f>
        <v/>
      </c>
      <c r="V21" s="27">
        <f>IF(AND($B21="Milestone",$D21&gt;=V$7,$D21&lt;=V$7+6),"◆","")</f>
        <v/>
      </c>
      <c r="W21" s="27">
        <f>IF(AND($B21="Milestone",$D21&gt;=W$7,$D21&lt;=W$7+6),"◆","")</f>
        <v/>
      </c>
      <c r="X21" s="27">
        <f>IF(AND($B21="Milestone",$D21&gt;=X$7,$D21&lt;=X$7+6),"◆","")</f>
        <v/>
      </c>
      <c r="Y21" s="27">
        <f>IF(AND($B21="Milestone",$D21&gt;=Y$7,$D21&lt;=Y$7+6),"◆","")</f>
        <v/>
      </c>
      <c r="Z21" s="27">
        <f>IF(AND($B21="Milestone",$D21&gt;=Z$7,$D21&lt;=Z$7+6),"◆","")</f>
        <v/>
      </c>
      <c r="AA21" s="27">
        <f>IF(AND($B21="Milestone",$D21&gt;=AA$7,$D21&lt;=AA$7+6),"◆","")</f>
        <v/>
      </c>
      <c r="AB21" s="27">
        <f>IF(AND($B21="Milestone",$D21&gt;=AB$7,$D21&lt;=AB$7+6),"◆","")</f>
        <v/>
      </c>
    </row>
    <row r="22">
      <c r="A22" s="24" t="inlineStr">
        <is>
          <t>Methodology</t>
        </is>
      </c>
      <c r="B22" s="25" t="inlineStr">
        <is>
          <t>Phase</t>
        </is>
      </c>
      <c r="C22" s="26">
        <f>$C$3+ROUND(0.2018*($C$4-$C$3),0)</f>
        <v/>
      </c>
      <c r="D22" s="26">
        <f>$C$3+ROUND(0.3486*($C$4-$C$3),0)</f>
        <v/>
      </c>
      <c r="E22" s="25">
        <f>IF(AND(ISNUMBER(C22),ISNUMBER(D22)),D22-C22+1,"")</f>
        <v/>
      </c>
      <c r="F22" s="25" t="inlineStr"/>
      <c r="G22" s="27">
        <f>IF(AND($B22="Milestone",$D22&gt;=G$7,$D22&lt;=G$7+6),"◆","")</f>
        <v/>
      </c>
      <c r="H22" s="27">
        <f>IF(AND($B22="Milestone",$D22&gt;=H$7,$D22&lt;=H$7+6),"◆","")</f>
        <v/>
      </c>
      <c r="I22" s="27">
        <f>IF(AND($B22="Milestone",$D22&gt;=I$7,$D22&lt;=I$7+6),"◆","")</f>
        <v/>
      </c>
      <c r="J22" s="27">
        <f>IF(AND($B22="Milestone",$D22&gt;=J$7,$D22&lt;=J$7+6),"◆","")</f>
        <v/>
      </c>
      <c r="K22" s="27">
        <f>IF(AND($B22="Milestone",$D22&gt;=K$7,$D22&lt;=K$7+6),"◆","")</f>
        <v/>
      </c>
      <c r="L22" s="27">
        <f>IF(AND($B22="Milestone",$D22&gt;=L$7,$D22&lt;=L$7+6),"◆","")</f>
        <v/>
      </c>
      <c r="M22" s="27">
        <f>IF(AND($B22="Milestone",$D22&gt;=M$7,$D22&lt;=M$7+6),"◆","")</f>
        <v/>
      </c>
      <c r="N22" s="27">
        <f>IF(AND($B22="Milestone",$D22&gt;=N$7,$D22&lt;=N$7+6),"◆","")</f>
        <v/>
      </c>
      <c r="O22" s="27">
        <f>IF(AND($B22="Milestone",$D22&gt;=O$7,$D22&lt;=O$7+6),"◆","")</f>
        <v/>
      </c>
      <c r="P22" s="27">
        <f>IF(AND($B22="Milestone",$D22&gt;=P$7,$D22&lt;=P$7+6),"◆","")</f>
        <v/>
      </c>
      <c r="Q22" s="27">
        <f>IF(AND($B22="Milestone",$D22&gt;=Q$7,$D22&lt;=Q$7+6),"◆","")</f>
        <v/>
      </c>
      <c r="R22" s="27">
        <f>IF(AND($B22="Milestone",$D22&gt;=R$7,$D22&lt;=R$7+6),"◆","")</f>
        <v/>
      </c>
      <c r="S22" s="27">
        <f>IF(AND($B22="Milestone",$D22&gt;=S$7,$D22&lt;=S$7+6),"◆","")</f>
        <v/>
      </c>
      <c r="T22" s="27">
        <f>IF(AND($B22="Milestone",$D22&gt;=T$7,$D22&lt;=T$7+6),"◆","")</f>
        <v/>
      </c>
      <c r="U22" s="27">
        <f>IF(AND($B22="Milestone",$D22&gt;=U$7,$D22&lt;=U$7+6),"◆","")</f>
        <v/>
      </c>
      <c r="V22" s="27">
        <f>IF(AND($B22="Milestone",$D22&gt;=V$7,$D22&lt;=V$7+6),"◆","")</f>
        <v/>
      </c>
      <c r="W22" s="27">
        <f>IF(AND($B22="Milestone",$D22&gt;=W$7,$D22&lt;=W$7+6),"◆","")</f>
        <v/>
      </c>
      <c r="X22" s="27">
        <f>IF(AND($B22="Milestone",$D22&gt;=X$7,$D22&lt;=X$7+6),"◆","")</f>
        <v/>
      </c>
      <c r="Y22" s="27">
        <f>IF(AND($B22="Milestone",$D22&gt;=Y$7,$D22&lt;=Y$7+6),"◆","")</f>
        <v/>
      </c>
      <c r="Z22" s="27">
        <f>IF(AND($B22="Milestone",$D22&gt;=Z$7,$D22&lt;=Z$7+6),"◆","")</f>
        <v/>
      </c>
      <c r="AA22" s="27">
        <f>IF(AND($B22="Milestone",$D22&gt;=AA$7,$D22&lt;=AA$7+6),"◆","")</f>
        <v/>
      </c>
      <c r="AB22" s="27">
        <f>IF(AND($B22="Milestone",$D22&gt;=AB$7,$D22&lt;=AB$7+6),"◆","")</f>
        <v/>
      </c>
    </row>
    <row r="23">
      <c r="A23" s="28" t="inlineStr">
        <is>
          <t xml:space="preserve">   Choose your methods and say why</t>
        </is>
      </c>
      <c r="B23" s="29" t="inlineStr">
        <is>
          <t>Task</t>
        </is>
      </c>
      <c r="C23" s="30">
        <f>$C$3+ROUND(0.2018*($C$4-$C$3),0)</f>
        <v/>
      </c>
      <c r="D23" s="30">
        <f>$C$3+ROUND(0.2752*($C$4-$C$3),0)</f>
        <v/>
      </c>
      <c r="E23" s="29">
        <f>IF(AND(ISNUMBER(C23),ISNUMBER(D23)),D23-C23+1,"")</f>
        <v/>
      </c>
      <c r="F23" s="29" t="inlineStr">
        <is>
          <t>Not started</t>
        </is>
      </c>
      <c r="G23" s="27">
        <f>IF(AND($B23="Milestone",$D23&gt;=G$7,$D23&lt;=G$7+6),"◆","")</f>
        <v/>
      </c>
      <c r="H23" s="27">
        <f>IF(AND($B23="Milestone",$D23&gt;=H$7,$D23&lt;=H$7+6),"◆","")</f>
        <v/>
      </c>
      <c r="I23" s="27">
        <f>IF(AND($B23="Milestone",$D23&gt;=I$7,$D23&lt;=I$7+6),"◆","")</f>
        <v/>
      </c>
      <c r="J23" s="27">
        <f>IF(AND($B23="Milestone",$D23&gt;=J$7,$D23&lt;=J$7+6),"◆","")</f>
        <v/>
      </c>
      <c r="K23" s="27">
        <f>IF(AND($B23="Milestone",$D23&gt;=K$7,$D23&lt;=K$7+6),"◆","")</f>
        <v/>
      </c>
      <c r="L23" s="27">
        <f>IF(AND($B23="Milestone",$D23&gt;=L$7,$D23&lt;=L$7+6),"◆","")</f>
        <v/>
      </c>
      <c r="M23" s="27">
        <f>IF(AND($B23="Milestone",$D23&gt;=M$7,$D23&lt;=M$7+6),"◆","")</f>
        <v/>
      </c>
      <c r="N23" s="27">
        <f>IF(AND($B23="Milestone",$D23&gt;=N$7,$D23&lt;=N$7+6),"◆","")</f>
        <v/>
      </c>
      <c r="O23" s="27">
        <f>IF(AND($B23="Milestone",$D23&gt;=O$7,$D23&lt;=O$7+6),"◆","")</f>
        <v/>
      </c>
      <c r="P23" s="27">
        <f>IF(AND($B23="Milestone",$D23&gt;=P$7,$D23&lt;=P$7+6),"◆","")</f>
        <v/>
      </c>
      <c r="Q23" s="27">
        <f>IF(AND($B23="Milestone",$D23&gt;=Q$7,$D23&lt;=Q$7+6),"◆","")</f>
        <v/>
      </c>
      <c r="R23" s="27">
        <f>IF(AND($B23="Milestone",$D23&gt;=R$7,$D23&lt;=R$7+6),"◆","")</f>
        <v/>
      </c>
      <c r="S23" s="27">
        <f>IF(AND($B23="Milestone",$D23&gt;=S$7,$D23&lt;=S$7+6),"◆","")</f>
        <v/>
      </c>
      <c r="T23" s="27">
        <f>IF(AND($B23="Milestone",$D23&gt;=T$7,$D23&lt;=T$7+6),"◆","")</f>
        <v/>
      </c>
      <c r="U23" s="27">
        <f>IF(AND($B23="Milestone",$D23&gt;=U$7,$D23&lt;=U$7+6),"◆","")</f>
        <v/>
      </c>
      <c r="V23" s="27">
        <f>IF(AND($B23="Milestone",$D23&gt;=V$7,$D23&lt;=V$7+6),"◆","")</f>
        <v/>
      </c>
      <c r="W23" s="27">
        <f>IF(AND($B23="Milestone",$D23&gt;=W$7,$D23&lt;=W$7+6),"◆","")</f>
        <v/>
      </c>
      <c r="X23" s="27">
        <f>IF(AND($B23="Milestone",$D23&gt;=X$7,$D23&lt;=X$7+6),"◆","")</f>
        <v/>
      </c>
      <c r="Y23" s="27">
        <f>IF(AND($B23="Milestone",$D23&gt;=Y$7,$D23&lt;=Y$7+6),"◆","")</f>
        <v/>
      </c>
      <c r="Z23" s="27">
        <f>IF(AND($B23="Milestone",$D23&gt;=Z$7,$D23&lt;=Z$7+6),"◆","")</f>
        <v/>
      </c>
      <c r="AA23" s="27">
        <f>IF(AND($B23="Milestone",$D23&gt;=AA$7,$D23&lt;=AA$7+6),"◆","")</f>
        <v/>
      </c>
      <c r="AB23" s="27">
        <f>IF(AND($B23="Milestone",$D23&gt;=AB$7,$D23&lt;=AB$7+6),"◆","")</f>
        <v/>
      </c>
    </row>
    <row r="24">
      <c r="A24" s="28" t="inlineStr">
        <is>
          <t xml:space="preserve">   Write: Methodology</t>
        </is>
      </c>
      <c r="B24" s="29" t="inlineStr">
        <is>
          <t>Task</t>
        </is>
      </c>
      <c r="C24" s="30">
        <f>$C$3+ROUND(0.2752*($C$4-$C$3),0)</f>
        <v/>
      </c>
      <c r="D24" s="30">
        <f>$C$3+ROUND(0.3486*($C$4-$C$3),0)</f>
        <v/>
      </c>
      <c r="E24" s="29">
        <f>IF(AND(ISNUMBER(C24),ISNUMBER(D24)),D24-C24+1,"")</f>
        <v/>
      </c>
      <c r="F24" s="29" t="inlineStr">
        <is>
          <t>Not started</t>
        </is>
      </c>
      <c r="G24" s="27">
        <f>IF(AND($B24="Milestone",$D24&gt;=G$7,$D24&lt;=G$7+6),"◆","")</f>
        <v/>
      </c>
      <c r="H24" s="27">
        <f>IF(AND($B24="Milestone",$D24&gt;=H$7,$D24&lt;=H$7+6),"◆","")</f>
        <v/>
      </c>
      <c r="I24" s="27">
        <f>IF(AND($B24="Milestone",$D24&gt;=I$7,$D24&lt;=I$7+6),"◆","")</f>
        <v/>
      </c>
      <c r="J24" s="27">
        <f>IF(AND($B24="Milestone",$D24&gt;=J$7,$D24&lt;=J$7+6),"◆","")</f>
        <v/>
      </c>
      <c r="K24" s="27">
        <f>IF(AND($B24="Milestone",$D24&gt;=K$7,$D24&lt;=K$7+6),"◆","")</f>
        <v/>
      </c>
      <c r="L24" s="27">
        <f>IF(AND($B24="Milestone",$D24&gt;=L$7,$D24&lt;=L$7+6),"◆","")</f>
        <v/>
      </c>
      <c r="M24" s="27">
        <f>IF(AND($B24="Milestone",$D24&gt;=M$7,$D24&lt;=M$7+6),"◆","")</f>
        <v/>
      </c>
      <c r="N24" s="27">
        <f>IF(AND($B24="Milestone",$D24&gt;=N$7,$D24&lt;=N$7+6),"◆","")</f>
        <v/>
      </c>
      <c r="O24" s="27">
        <f>IF(AND($B24="Milestone",$D24&gt;=O$7,$D24&lt;=O$7+6),"◆","")</f>
        <v/>
      </c>
      <c r="P24" s="27">
        <f>IF(AND($B24="Milestone",$D24&gt;=P$7,$D24&lt;=P$7+6),"◆","")</f>
        <v/>
      </c>
      <c r="Q24" s="27">
        <f>IF(AND($B24="Milestone",$D24&gt;=Q$7,$D24&lt;=Q$7+6),"◆","")</f>
        <v/>
      </c>
      <c r="R24" s="27">
        <f>IF(AND($B24="Milestone",$D24&gt;=R$7,$D24&lt;=R$7+6),"◆","")</f>
        <v/>
      </c>
      <c r="S24" s="27">
        <f>IF(AND($B24="Milestone",$D24&gt;=S$7,$D24&lt;=S$7+6),"◆","")</f>
        <v/>
      </c>
      <c r="T24" s="27">
        <f>IF(AND($B24="Milestone",$D24&gt;=T$7,$D24&lt;=T$7+6),"◆","")</f>
        <v/>
      </c>
      <c r="U24" s="27">
        <f>IF(AND($B24="Milestone",$D24&gt;=U$7,$D24&lt;=U$7+6),"◆","")</f>
        <v/>
      </c>
      <c r="V24" s="27">
        <f>IF(AND($B24="Milestone",$D24&gt;=V$7,$D24&lt;=V$7+6),"◆","")</f>
        <v/>
      </c>
      <c r="W24" s="27">
        <f>IF(AND($B24="Milestone",$D24&gt;=W$7,$D24&lt;=W$7+6),"◆","")</f>
        <v/>
      </c>
      <c r="X24" s="27">
        <f>IF(AND($B24="Milestone",$D24&gt;=X$7,$D24&lt;=X$7+6),"◆","")</f>
        <v/>
      </c>
      <c r="Y24" s="27">
        <f>IF(AND($B24="Milestone",$D24&gt;=Y$7,$D24&lt;=Y$7+6),"◆","")</f>
        <v/>
      </c>
      <c r="Z24" s="27">
        <f>IF(AND($B24="Milestone",$D24&gt;=Z$7,$D24&lt;=Z$7+6),"◆","")</f>
        <v/>
      </c>
      <c r="AA24" s="27">
        <f>IF(AND($B24="Milestone",$D24&gt;=AA$7,$D24&lt;=AA$7+6),"◆","")</f>
        <v/>
      </c>
      <c r="AB24" s="27">
        <f>IF(AND($B24="Milestone",$D24&gt;=AB$7,$D24&lt;=AB$7+6),"◆","")</f>
        <v/>
      </c>
    </row>
    <row r="25">
      <c r="A25" s="24" t="inlineStr">
        <is>
          <t>Data collection</t>
        </is>
      </c>
      <c r="B25" s="25" t="inlineStr">
        <is>
          <t>Phase</t>
        </is>
      </c>
      <c r="C25" s="26">
        <f>$C$3+ROUND(0.3028*($C$4-$C$3),0)</f>
        <v/>
      </c>
      <c r="D25" s="26">
        <f>$C$3+ROUND(0.5963*($C$4-$C$3),0)</f>
        <v/>
      </c>
      <c r="E25" s="25">
        <f>IF(AND(ISNUMBER(C25),ISNUMBER(D25)),D25-C25+1,"")</f>
        <v/>
      </c>
      <c r="F25" s="25" t="inlineStr"/>
      <c r="G25" s="27">
        <f>IF(AND($B25="Milestone",$D25&gt;=G$7,$D25&lt;=G$7+6),"◆","")</f>
        <v/>
      </c>
      <c r="H25" s="27">
        <f>IF(AND($B25="Milestone",$D25&gt;=H$7,$D25&lt;=H$7+6),"◆","")</f>
        <v/>
      </c>
      <c r="I25" s="27">
        <f>IF(AND($B25="Milestone",$D25&gt;=I$7,$D25&lt;=I$7+6),"◆","")</f>
        <v/>
      </c>
      <c r="J25" s="27">
        <f>IF(AND($B25="Milestone",$D25&gt;=J$7,$D25&lt;=J$7+6),"◆","")</f>
        <v/>
      </c>
      <c r="K25" s="27">
        <f>IF(AND($B25="Milestone",$D25&gt;=K$7,$D25&lt;=K$7+6),"◆","")</f>
        <v/>
      </c>
      <c r="L25" s="27">
        <f>IF(AND($B25="Milestone",$D25&gt;=L$7,$D25&lt;=L$7+6),"◆","")</f>
        <v/>
      </c>
      <c r="M25" s="27">
        <f>IF(AND($B25="Milestone",$D25&gt;=M$7,$D25&lt;=M$7+6),"◆","")</f>
        <v/>
      </c>
      <c r="N25" s="27">
        <f>IF(AND($B25="Milestone",$D25&gt;=N$7,$D25&lt;=N$7+6),"◆","")</f>
        <v/>
      </c>
      <c r="O25" s="27">
        <f>IF(AND($B25="Milestone",$D25&gt;=O$7,$D25&lt;=O$7+6),"◆","")</f>
        <v/>
      </c>
      <c r="P25" s="27">
        <f>IF(AND($B25="Milestone",$D25&gt;=P$7,$D25&lt;=P$7+6),"◆","")</f>
        <v/>
      </c>
      <c r="Q25" s="27">
        <f>IF(AND($B25="Milestone",$D25&gt;=Q$7,$D25&lt;=Q$7+6),"◆","")</f>
        <v/>
      </c>
      <c r="R25" s="27">
        <f>IF(AND($B25="Milestone",$D25&gt;=R$7,$D25&lt;=R$7+6),"◆","")</f>
        <v/>
      </c>
      <c r="S25" s="27">
        <f>IF(AND($B25="Milestone",$D25&gt;=S$7,$D25&lt;=S$7+6),"◆","")</f>
        <v/>
      </c>
      <c r="T25" s="27">
        <f>IF(AND($B25="Milestone",$D25&gt;=T$7,$D25&lt;=T$7+6),"◆","")</f>
        <v/>
      </c>
      <c r="U25" s="27">
        <f>IF(AND($B25="Milestone",$D25&gt;=U$7,$D25&lt;=U$7+6),"◆","")</f>
        <v/>
      </c>
      <c r="V25" s="27">
        <f>IF(AND($B25="Milestone",$D25&gt;=V$7,$D25&lt;=V$7+6),"◆","")</f>
        <v/>
      </c>
      <c r="W25" s="27">
        <f>IF(AND($B25="Milestone",$D25&gt;=W$7,$D25&lt;=W$7+6),"◆","")</f>
        <v/>
      </c>
      <c r="X25" s="27">
        <f>IF(AND($B25="Milestone",$D25&gt;=X$7,$D25&lt;=X$7+6),"◆","")</f>
        <v/>
      </c>
      <c r="Y25" s="27">
        <f>IF(AND($B25="Milestone",$D25&gt;=Y$7,$D25&lt;=Y$7+6),"◆","")</f>
        <v/>
      </c>
      <c r="Z25" s="27">
        <f>IF(AND($B25="Milestone",$D25&gt;=Z$7,$D25&lt;=Z$7+6),"◆","")</f>
        <v/>
      </c>
      <c r="AA25" s="27">
        <f>IF(AND($B25="Milestone",$D25&gt;=AA$7,$D25&lt;=AA$7+6),"◆","")</f>
        <v/>
      </c>
      <c r="AB25" s="27">
        <f>IF(AND($B25="Milestone",$D25&gt;=AB$7,$D25&lt;=AB$7+6),"◆","")</f>
        <v/>
      </c>
    </row>
    <row r="26">
      <c r="A26" s="28" t="inlineStr">
        <is>
          <t xml:space="preserve">   Recruit participants</t>
        </is>
      </c>
      <c r="B26" s="29" t="inlineStr">
        <is>
          <t>Task</t>
        </is>
      </c>
      <c r="C26" s="30">
        <f>$C$3+ROUND(0.3028*($C$4-$C$3),0)</f>
        <v/>
      </c>
      <c r="D26" s="30">
        <f>$C$3+ROUND(0.3578*($C$4-$C$3),0)</f>
        <v/>
      </c>
      <c r="E26" s="29">
        <f>IF(AND(ISNUMBER(C26),ISNUMBER(D26)),D26-C26+1,"")</f>
        <v/>
      </c>
      <c r="F26" s="29" t="inlineStr">
        <is>
          <t>Not started</t>
        </is>
      </c>
      <c r="G26" s="27">
        <f>IF(AND($B26="Milestone",$D26&gt;=G$7,$D26&lt;=G$7+6),"◆","")</f>
        <v/>
      </c>
      <c r="H26" s="27">
        <f>IF(AND($B26="Milestone",$D26&gt;=H$7,$D26&lt;=H$7+6),"◆","")</f>
        <v/>
      </c>
      <c r="I26" s="27">
        <f>IF(AND($B26="Milestone",$D26&gt;=I$7,$D26&lt;=I$7+6),"◆","")</f>
        <v/>
      </c>
      <c r="J26" s="27">
        <f>IF(AND($B26="Milestone",$D26&gt;=J$7,$D26&lt;=J$7+6),"◆","")</f>
        <v/>
      </c>
      <c r="K26" s="27">
        <f>IF(AND($B26="Milestone",$D26&gt;=K$7,$D26&lt;=K$7+6),"◆","")</f>
        <v/>
      </c>
      <c r="L26" s="27">
        <f>IF(AND($B26="Milestone",$D26&gt;=L$7,$D26&lt;=L$7+6),"◆","")</f>
        <v/>
      </c>
      <c r="M26" s="27">
        <f>IF(AND($B26="Milestone",$D26&gt;=M$7,$D26&lt;=M$7+6),"◆","")</f>
        <v/>
      </c>
      <c r="N26" s="27">
        <f>IF(AND($B26="Milestone",$D26&gt;=N$7,$D26&lt;=N$7+6),"◆","")</f>
        <v/>
      </c>
      <c r="O26" s="27">
        <f>IF(AND($B26="Milestone",$D26&gt;=O$7,$D26&lt;=O$7+6),"◆","")</f>
        <v/>
      </c>
      <c r="P26" s="27">
        <f>IF(AND($B26="Milestone",$D26&gt;=P$7,$D26&lt;=P$7+6),"◆","")</f>
        <v/>
      </c>
      <c r="Q26" s="27">
        <f>IF(AND($B26="Milestone",$D26&gt;=Q$7,$D26&lt;=Q$7+6),"◆","")</f>
        <v/>
      </c>
      <c r="R26" s="27">
        <f>IF(AND($B26="Milestone",$D26&gt;=R$7,$D26&lt;=R$7+6),"◆","")</f>
        <v/>
      </c>
      <c r="S26" s="27">
        <f>IF(AND($B26="Milestone",$D26&gt;=S$7,$D26&lt;=S$7+6),"◆","")</f>
        <v/>
      </c>
      <c r="T26" s="27">
        <f>IF(AND($B26="Milestone",$D26&gt;=T$7,$D26&lt;=T$7+6),"◆","")</f>
        <v/>
      </c>
      <c r="U26" s="27">
        <f>IF(AND($B26="Milestone",$D26&gt;=U$7,$D26&lt;=U$7+6),"◆","")</f>
        <v/>
      </c>
      <c r="V26" s="27">
        <f>IF(AND($B26="Milestone",$D26&gt;=V$7,$D26&lt;=V$7+6),"◆","")</f>
        <v/>
      </c>
      <c r="W26" s="27">
        <f>IF(AND($B26="Milestone",$D26&gt;=W$7,$D26&lt;=W$7+6),"◆","")</f>
        <v/>
      </c>
      <c r="X26" s="27">
        <f>IF(AND($B26="Milestone",$D26&gt;=X$7,$D26&lt;=X$7+6),"◆","")</f>
        <v/>
      </c>
      <c r="Y26" s="27">
        <f>IF(AND($B26="Milestone",$D26&gt;=Y$7,$D26&lt;=Y$7+6),"◆","")</f>
        <v/>
      </c>
      <c r="Z26" s="27">
        <f>IF(AND($B26="Milestone",$D26&gt;=Z$7,$D26&lt;=Z$7+6),"◆","")</f>
        <v/>
      </c>
      <c r="AA26" s="27">
        <f>IF(AND($B26="Milestone",$D26&gt;=AA$7,$D26&lt;=AA$7+6),"◆","")</f>
        <v/>
      </c>
      <c r="AB26" s="27">
        <f>IF(AND($B26="Milestone",$D26&gt;=AB$7,$D26&lt;=AB$7+6),"◆","")</f>
        <v/>
      </c>
    </row>
    <row r="27">
      <c r="A27" s="28" t="inlineStr">
        <is>
          <t xml:space="preserve">   Pilot your interview or survey</t>
        </is>
      </c>
      <c r="B27" s="29" t="inlineStr">
        <is>
          <t>Task</t>
        </is>
      </c>
      <c r="C27" s="30">
        <f>$C$3+ROUND(0.3578*($C$4-$C$3),0)</f>
        <v/>
      </c>
      <c r="D27" s="30">
        <f>$C$3+ROUND(0.3945*($C$4-$C$3),0)</f>
        <v/>
      </c>
      <c r="E27" s="29">
        <f>IF(AND(ISNUMBER(C27),ISNUMBER(D27)),D27-C27+1,"")</f>
        <v/>
      </c>
      <c r="F27" s="29" t="inlineStr">
        <is>
          <t>Not started</t>
        </is>
      </c>
      <c r="G27" s="27">
        <f>IF(AND($B27="Milestone",$D27&gt;=G$7,$D27&lt;=G$7+6),"◆","")</f>
        <v/>
      </c>
      <c r="H27" s="27">
        <f>IF(AND($B27="Milestone",$D27&gt;=H$7,$D27&lt;=H$7+6),"◆","")</f>
        <v/>
      </c>
      <c r="I27" s="27">
        <f>IF(AND($B27="Milestone",$D27&gt;=I$7,$D27&lt;=I$7+6),"◆","")</f>
        <v/>
      </c>
      <c r="J27" s="27">
        <f>IF(AND($B27="Milestone",$D27&gt;=J$7,$D27&lt;=J$7+6),"◆","")</f>
        <v/>
      </c>
      <c r="K27" s="27">
        <f>IF(AND($B27="Milestone",$D27&gt;=K$7,$D27&lt;=K$7+6),"◆","")</f>
        <v/>
      </c>
      <c r="L27" s="27">
        <f>IF(AND($B27="Milestone",$D27&gt;=L$7,$D27&lt;=L$7+6),"◆","")</f>
        <v/>
      </c>
      <c r="M27" s="27">
        <f>IF(AND($B27="Milestone",$D27&gt;=M$7,$D27&lt;=M$7+6),"◆","")</f>
        <v/>
      </c>
      <c r="N27" s="27">
        <f>IF(AND($B27="Milestone",$D27&gt;=N$7,$D27&lt;=N$7+6),"◆","")</f>
        <v/>
      </c>
      <c r="O27" s="27">
        <f>IF(AND($B27="Milestone",$D27&gt;=O$7,$D27&lt;=O$7+6),"◆","")</f>
        <v/>
      </c>
      <c r="P27" s="27">
        <f>IF(AND($B27="Milestone",$D27&gt;=P$7,$D27&lt;=P$7+6),"◆","")</f>
        <v/>
      </c>
      <c r="Q27" s="27">
        <f>IF(AND($B27="Milestone",$D27&gt;=Q$7,$D27&lt;=Q$7+6),"◆","")</f>
        <v/>
      </c>
      <c r="R27" s="27">
        <f>IF(AND($B27="Milestone",$D27&gt;=R$7,$D27&lt;=R$7+6),"◆","")</f>
        <v/>
      </c>
      <c r="S27" s="27">
        <f>IF(AND($B27="Milestone",$D27&gt;=S$7,$D27&lt;=S$7+6),"◆","")</f>
        <v/>
      </c>
      <c r="T27" s="27">
        <f>IF(AND($B27="Milestone",$D27&gt;=T$7,$D27&lt;=T$7+6),"◆","")</f>
        <v/>
      </c>
      <c r="U27" s="27">
        <f>IF(AND($B27="Milestone",$D27&gt;=U$7,$D27&lt;=U$7+6),"◆","")</f>
        <v/>
      </c>
      <c r="V27" s="27">
        <f>IF(AND($B27="Milestone",$D27&gt;=V$7,$D27&lt;=V$7+6),"◆","")</f>
        <v/>
      </c>
      <c r="W27" s="27">
        <f>IF(AND($B27="Milestone",$D27&gt;=W$7,$D27&lt;=W$7+6),"◆","")</f>
        <v/>
      </c>
      <c r="X27" s="27">
        <f>IF(AND($B27="Milestone",$D27&gt;=X$7,$D27&lt;=X$7+6),"◆","")</f>
        <v/>
      </c>
      <c r="Y27" s="27">
        <f>IF(AND($B27="Milestone",$D27&gt;=Y$7,$D27&lt;=Y$7+6),"◆","")</f>
        <v/>
      </c>
      <c r="Z27" s="27">
        <f>IF(AND($B27="Milestone",$D27&gt;=Z$7,$D27&lt;=Z$7+6),"◆","")</f>
        <v/>
      </c>
      <c r="AA27" s="27">
        <f>IF(AND($B27="Milestone",$D27&gt;=AA$7,$D27&lt;=AA$7+6),"◆","")</f>
        <v/>
      </c>
      <c r="AB27" s="27">
        <f>IF(AND($B27="Milestone",$D27&gt;=AB$7,$D27&lt;=AB$7+6),"◆","")</f>
        <v/>
      </c>
    </row>
    <row r="28">
      <c r="A28" s="28" t="inlineStr">
        <is>
          <t xml:space="preserve">   Collect the data</t>
        </is>
      </c>
      <c r="B28" s="29" t="inlineStr">
        <is>
          <t>Task</t>
        </is>
      </c>
      <c r="C28" s="30">
        <f>$C$3+ROUND(0.3945*($C$4-$C$3),0)</f>
        <v/>
      </c>
      <c r="D28" s="30">
        <f>$C$3+ROUND(0.5229*($C$4-$C$3),0)</f>
        <v/>
      </c>
      <c r="E28" s="29">
        <f>IF(AND(ISNUMBER(C28),ISNUMBER(D28)),D28-C28+1,"")</f>
        <v/>
      </c>
      <c r="F28" s="29" t="inlineStr">
        <is>
          <t>Not started</t>
        </is>
      </c>
      <c r="G28" s="27">
        <f>IF(AND($B28="Milestone",$D28&gt;=G$7,$D28&lt;=G$7+6),"◆","")</f>
        <v/>
      </c>
      <c r="H28" s="27">
        <f>IF(AND($B28="Milestone",$D28&gt;=H$7,$D28&lt;=H$7+6),"◆","")</f>
        <v/>
      </c>
      <c r="I28" s="27">
        <f>IF(AND($B28="Milestone",$D28&gt;=I$7,$D28&lt;=I$7+6),"◆","")</f>
        <v/>
      </c>
      <c r="J28" s="27">
        <f>IF(AND($B28="Milestone",$D28&gt;=J$7,$D28&lt;=J$7+6),"◆","")</f>
        <v/>
      </c>
      <c r="K28" s="27">
        <f>IF(AND($B28="Milestone",$D28&gt;=K$7,$D28&lt;=K$7+6),"◆","")</f>
        <v/>
      </c>
      <c r="L28" s="27">
        <f>IF(AND($B28="Milestone",$D28&gt;=L$7,$D28&lt;=L$7+6),"◆","")</f>
        <v/>
      </c>
      <c r="M28" s="27">
        <f>IF(AND($B28="Milestone",$D28&gt;=M$7,$D28&lt;=M$7+6),"◆","")</f>
        <v/>
      </c>
      <c r="N28" s="27">
        <f>IF(AND($B28="Milestone",$D28&gt;=N$7,$D28&lt;=N$7+6),"◆","")</f>
        <v/>
      </c>
      <c r="O28" s="27">
        <f>IF(AND($B28="Milestone",$D28&gt;=O$7,$D28&lt;=O$7+6),"◆","")</f>
        <v/>
      </c>
      <c r="P28" s="27">
        <f>IF(AND($B28="Milestone",$D28&gt;=P$7,$D28&lt;=P$7+6),"◆","")</f>
        <v/>
      </c>
      <c r="Q28" s="27">
        <f>IF(AND($B28="Milestone",$D28&gt;=Q$7,$D28&lt;=Q$7+6),"◆","")</f>
        <v/>
      </c>
      <c r="R28" s="27">
        <f>IF(AND($B28="Milestone",$D28&gt;=R$7,$D28&lt;=R$7+6),"◆","")</f>
        <v/>
      </c>
      <c r="S28" s="27">
        <f>IF(AND($B28="Milestone",$D28&gt;=S$7,$D28&lt;=S$7+6),"◆","")</f>
        <v/>
      </c>
      <c r="T28" s="27">
        <f>IF(AND($B28="Milestone",$D28&gt;=T$7,$D28&lt;=T$7+6),"◆","")</f>
        <v/>
      </c>
      <c r="U28" s="27">
        <f>IF(AND($B28="Milestone",$D28&gt;=U$7,$D28&lt;=U$7+6),"◆","")</f>
        <v/>
      </c>
      <c r="V28" s="27">
        <f>IF(AND($B28="Milestone",$D28&gt;=V$7,$D28&lt;=V$7+6),"◆","")</f>
        <v/>
      </c>
      <c r="W28" s="27">
        <f>IF(AND($B28="Milestone",$D28&gt;=W$7,$D28&lt;=W$7+6),"◆","")</f>
        <v/>
      </c>
      <c r="X28" s="27">
        <f>IF(AND($B28="Milestone",$D28&gt;=X$7,$D28&lt;=X$7+6),"◆","")</f>
        <v/>
      </c>
      <c r="Y28" s="27">
        <f>IF(AND($B28="Milestone",$D28&gt;=Y$7,$D28&lt;=Y$7+6),"◆","")</f>
        <v/>
      </c>
      <c r="Z28" s="27">
        <f>IF(AND($B28="Milestone",$D28&gt;=Z$7,$D28&lt;=Z$7+6),"◆","")</f>
        <v/>
      </c>
      <c r="AA28" s="27">
        <f>IF(AND($B28="Milestone",$D28&gt;=AA$7,$D28&lt;=AA$7+6),"◆","")</f>
        <v/>
      </c>
      <c r="AB28" s="27">
        <f>IF(AND($B28="Milestone",$D28&gt;=AB$7,$D28&lt;=AB$7+6),"◆","")</f>
        <v/>
      </c>
    </row>
    <row r="29">
      <c r="A29" s="28" t="inlineStr">
        <is>
          <t xml:space="preserve">   Transcribe and store the data securely</t>
        </is>
      </c>
      <c r="B29" s="29" t="inlineStr">
        <is>
          <t>Task</t>
        </is>
      </c>
      <c r="C29" s="30">
        <f>$C$3+ROUND(0.5229*($C$4-$C$3),0)</f>
        <v/>
      </c>
      <c r="D29" s="30">
        <f>$C$3+ROUND(0.5963*($C$4-$C$3),0)</f>
        <v/>
      </c>
      <c r="E29" s="29">
        <f>IF(AND(ISNUMBER(C29),ISNUMBER(D29)),D29-C29+1,"")</f>
        <v/>
      </c>
      <c r="F29" s="29" t="inlineStr">
        <is>
          <t>Not started</t>
        </is>
      </c>
      <c r="G29" s="27">
        <f>IF(AND($B29="Milestone",$D29&gt;=G$7,$D29&lt;=G$7+6),"◆","")</f>
        <v/>
      </c>
      <c r="H29" s="27">
        <f>IF(AND($B29="Milestone",$D29&gt;=H$7,$D29&lt;=H$7+6),"◆","")</f>
        <v/>
      </c>
      <c r="I29" s="27">
        <f>IF(AND($B29="Milestone",$D29&gt;=I$7,$D29&lt;=I$7+6),"◆","")</f>
        <v/>
      </c>
      <c r="J29" s="27">
        <f>IF(AND($B29="Milestone",$D29&gt;=J$7,$D29&lt;=J$7+6),"◆","")</f>
        <v/>
      </c>
      <c r="K29" s="27">
        <f>IF(AND($B29="Milestone",$D29&gt;=K$7,$D29&lt;=K$7+6),"◆","")</f>
        <v/>
      </c>
      <c r="L29" s="27">
        <f>IF(AND($B29="Milestone",$D29&gt;=L$7,$D29&lt;=L$7+6),"◆","")</f>
        <v/>
      </c>
      <c r="M29" s="27">
        <f>IF(AND($B29="Milestone",$D29&gt;=M$7,$D29&lt;=M$7+6),"◆","")</f>
        <v/>
      </c>
      <c r="N29" s="27">
        <f>IF(AND($B29="Milestone",$D29&gt;=N$7,$D29&lt;=N$7+6),"◆","")</f>
        <v/>
      </c>
      <c r="O29" s="27">
        <f>IF(AND($B29="Milestone",$D29&gt;=O$7,$D29&lt;=O$7+6),"◆","")</f>
        <v/>
      </c>
      <c r="P29" s="27">
        <f>IF(AND($B29="Milestone",$D29&gt;=P$7,$D29&lt;=P$7+6),"◆","")</f>
        <v/>
      </c>
      <c r="Q29" s="27">
        <f>IF(AND($B29="Milestone",$D29&gt;=Q$7,$D29&lt;=Q$7+6),"◆","")</f>
        <v/>
      </c>
      <c r="R29" s="27">
        <f>IF(AND($B29="Milestone",$D29&gt;=R$7,$D29&lt;=R$7+6),"◆","")</f>
        <v/>
      </c>
      <c r="S29" s="27">
        <f>IF(AND($B29="Milestone",$D29&gt;=S$7,$D29&lt;=S$7+6),"◆","")</f>
        <v/>
      </c>
      <c r="T29" s="27">
        <f>IF(AND($B29="Milestone",$D29&gt;=T$7,$D29&lt;=T$7+6),"◆","")</f>
        <v/>
      </c>
      <c r="U29" s="27">
        <f>IF(AND($B29="Milestone",$D29&gt;=U$7,$D29&lt;=U$7+6),"◆","")</f>
        <v/>
      </c>
      <c r="V29" s="27">
        <f>IF(AND($B29="Milestone",$D29&gt;=V$7,$D29&lt;=V$7+6),"◆","")</f>
        <v/>
      </c>
      <c r="W29" s="27">
        <f>IF(AND($B29="Milestone",$D29&gt;=W$7,$D29&lt;=W$7+6),"◆","")</f>
        <v/>
      </c>
      <c r="X29" s="27">
        <f>IF(AND($B29="Milestone",$D29&gt;=X$7,$D29&lt;=X$7+6),"◆","")</f>
        <v/>
      </c>
      <c r="Y29" s="27">
        <f>IF(AND($B29="Milestone",$D29&gt;=Y$7,$D29&lt;=Y$7+6),"◆","")</f>
        <v/>
      </c>
      <c r="Z29" s="27">
        <f>IF(AND($B29="Milestone",$D29&gt;=Z$7,$D29&lt;=Z$7+6),"◆","")</f>
        <v/>
      </c>
      <c r="AA29" s="27">
        <f>IF(AND($B29="Milestone",$D29&gt;=AA$7,$D29&lt;=AA$7+6),"◆","")</f>
        <v/>
      </c>
      <c r="AB29" s="27">
        <f>IF(AND($B29="Milestone",$D29&gt;=AB$7,$D29&lt;=AB$7+6),"◆","")</f>
        <v/>
      </c>
    </row>
    <row r="30">
      <c r="A30" s="24" t="inlineStr">
        <is>
          <t>Analysis</t>
        </is>
      </c>
      <c r="B30" s="25" t="inlineStr">
        <is>
          <t>Phase</t>
        </is>
      </c>
      <c r="C30" s="26">
        <f>$C$3+ROUND(0.5505*($C$4-$C$3),0)</f>
        <v/>
      </c>
      <c r="D30" s="26">
        <f>$C$3+ROUND(0.7156*($C$4-$C$3),0)</f>
        <v/>
      </c>
      <c r="E30" s="25">
        <f>IF(AND(ISNUMBER(C30),ISNUMBER(D30)),D30-C30+1,"")</f>
        <v/>
      </c>
      <c r="F30" s="25" t="inlineStr"/>
      <c r="G30" s="27">
        <f>IF(AND($B30="Milestone",$D30&gt;=G$7,$D30&lt;=G$7+6),"◆","")</f>
        <v/>
      </c>
      <c r="H30" s="27">
        <f>IF(AND($B30="Milestone",$D30&gt;=H$7,$D30&lt;=H$7+6),"◆","")</f>
        <v/>
      </c>
      <c r="I30" s="27">
        <f>IF(AND($B30="Milestone",$D30&gt;=I$7,$D30&lt;=I$7+6),"◆","")</f>
        <v/>
      </c>
      <c r="J30" s="27">
        <f>IF(AND($B30="Milestone",$D30&gt;=J$7,$D30&lt;=J$7+6),"◆","")</f>
        <v/>
      </c>
      <c r="K30" s="27">
        <f>IF(AND($B30="Milestone",$D30&gt;=K$7,$D30&lt;=K$7+6),"◆","")</f>
        <v/>
      </c>
      <c r="L30" s="27">
        <f>IF(AND($B30="Milestone",$D30&gt;=L$7,$D30&lt;=L$7+6),"◆","")</f>
        <v/>
      </c>
      <c r="M30" s="27">
        <f>IF(AND($B30="Milestone",$D30&gt;=M$7,$D30&lt;=M$7+6),"◆","")</f>
        <v/>
      </c>
      <c r="N30" s="27">
        <f>IF(AND($B30="Milestone",$D30&gt;=N$7,$D30&lt;=N$7+6),"◆","")</f>
        <v/>
      </c>
      <c r="O30" s="27">
        <f>IF(AND($B30="Milestone",$D30&gt;=O$7,$D30&lt;=O$7+6),"◆","")</f>
        <v/>
      </c>
      <c r="P30" s="27">
        <f>IF(AND($B30="Milestone",$D30&gt;=P$7,$D30&lt;=P$7+6),"◆","")</f>
        <v/>
      </c>
      <c r="Q30" s="27">
        <f>IF(AND($B30="Milestone",$D30&gt;=Q$7,$D30&lt;=Q$7+6),"◆","")</f>
        <v/>
      </c>
      <c r="R30" s="27">
        <f>IF(AND($B30="Milestone",$D30&gt;=R$7,$D30&lt;=R$7+6),"◆","")</f>
        <v/>
      </c>
      <c r="S30" s="27">
        <f>IF(AND($B30="Milestone",$D30&gt;=S$7,$D30&lt;=S$7+6),"◆","")</f>
        <v/>
      </c>
      <c r="T30" s="27">
        <f>IF(AND($B30="Milestone",$D30&gt;=T$7,$D30&lt;=T$7+6),"◆","")</f>
        <v/>
      </c>
      <c r="U30" s="27">
        <f>IF(AND($B30="Milestone",$D30&gt;=U$7,$D30&lt;=U$7+6),"◆","")</f>
        <v/>
      </c>
      <c r="V30" s="27">
        <f>IF(AND($B30="Milestone",$D30&gt;=V$7,$D30&lt;=V$7+6),"◆","")</f>
        <v/>
      </c>
      <c r="W30" s="27">
        <f>IF(AND($B30="Milestone",$D30&gt;=W$7,$D30&lt;=W$7+6),"◆","")</f>
        <v/>
      </c>
      <c r="X30" s="27">
        <f>IF(AND($B30="Milestone",$D30&gt;=X$7,$D30&lt;=X$7+6),"◆","")</f>
        <v/>
      </c>
      <c r="Y30" s="27">
        <f>IF(AND($B30="Milestone",$D30&gt;=Y$7,$D30&lt;=Y$7+6),"◆","")</f>
        <v/>
      </c>
      <c r="Z30" s="27">
        <f>IF(AND($B30="Milestone",$D30&gt;=Z$7,$D30&lt;=Z$7+6),"◆","")</f>
        <v/>
      </c>
      <c r="AA30" s="27">
        <f>IF(AND($B30="Milestone",$D30&gt;=AA$7,$D30&lt;=AA$7+6),"◆","")</f>
        <v/>
      </c>
      <c r="AB30" s="27">
        <f>IF(AND($B30="Milestone",$D30&gt;=AB$7,$D30&lt;=AB$7+6),"◆","")</f>
        <v/>
      </c>
    </row>
    <row r="31">
      <c r="A31" s="28" t="inlineStr">
        <is>
          <t xml:space="preserve">   Analyse your results</t>
        </is>
      </c>
      <c r="B31" s="29" t="inlineStr">
        <is>
          <t>Task</t>
        </is>
      </c>
      <c r="C31" s="30">
        <f>$C$3+ROUND(0.5505*($C$4-$C$3),0)</f>
        <v/>
      </c>
      <c r="D31" s="30">
        <f>$C$3+ROUND(0.633*($C$4-$C$3),0)</f>
        <v/>
      </c>
      <c r="E31" s="29">
        <f>IF(AND(ISNUMBER(C31),ISNUMBER(D31)),D31-C31+1,"")</f>
        <v/>
      </c>
      <c r="F31" s="29" t="inlineStr">
        <is>
          <t>Not started</t>
        </is>
      </c>
      <c r="G31" s="27">
        <f>IF(AND($B31="Milestone",$D31&gt;=G$7,$D31&lt;=G$7+6),"◆","")</f>
        <v/>
      </c>
      <c r="H31" s="27">
        <f>IF(AND($B31="Milestone",$D31&gt;=H$7,$D31&lt;=H$7+6),"◆","")</f>
        <v/>
      </c>
      <c r="I31" s="27">
        <f>IF(AND($B31="Milestone",$D31&gt;=I$7,$D31&lt;=I$7+6),"◆","")</f>
        <v/>
      </c>
      <c r="J31" s="27">
        <f>IF(AND($B31="Milestone",$D31&gt;=J$7,$D31&lt;=J$7+6),"◆","")</f>
        <v/>
      </c>
      <c r="K31" s="27">
        <f>IF(AND($B31="Milestone",$D31&gt;=K$7,$D31&lt;=K$7+6),"◆","")</f>
        <v/>
      </c>
      <c r="L31" s="27">
        <f>IF(AND($B31="Milestone",$D31&gt;=L$7,$D31&lt;=L$7+6),"◆","")</f>
        <v/>
      </c>
      <c r="M31" s="27">
        <f>IF(AND($B31="Milestone",$D31&gt;=M$7,$D31&lt;=M$7+6),"◆","")</f>
        <v/>
      </c>
      <c r="N31" s="27">
        <f>IF(AND($B31="Milestone",$D31&gt;=N$7,$D31&lt;=N$7+6),"◆","")</f>
        <v/>
      </c>
      <c r="O31" s="27">
        <f>IF(AND($B31="Milestone",$D31&gt;=O$7,$D31&lt;=O$7+6),"◆","")</f>
        <v/>
      </c>
      <c r="P31" s="27">
        <f>IF(AND($B31="Milestone",$D31&gt;=P$7,$D31&lt;=P$7+6),"◆","")</f>
        <v/>
      </c>
      <c r="Q31" s="27">
        <f>IF(AND($B31="Milestone",$D31&gt;=Q$7,$D31&lt;=Q$7+6),"◆","")</f>
        <v/>
      </c>
      <c r="R31" s="27">
        <f>IF(AND($B31="Milestone",$D31&gt;=R$7,$D31&lt;=R$7+6),"◆","")</f>
        <v/>
      </c>
      <c r="S31" s="27">
        <f>IF(AND($B31="Milestone",$D31&gt;=S$7,$D31&lt;=S$7+6),"◆","")</f>
        <v/>
      </c>
      <c r="T31" s="27">
        <f>IF(AND($B31="Milestone",$D31&gt;=T$7,$D31&lt;=T$7+6),"◆","")</f>
        <v/>
      </c>
      <c r="U31" s="27">
        <f>IF(AND($B31="Milestone",$D31&gt;=U$7,$D31&lt;=U$7+6),"◆","")</f>
        <v/>
      </c>
      <c r="V31" s="27">
        <f>IF(AND($B31="Milestone",$D31&gt;=V$7,$D31&lt;=V$7+6),"◆","")</f>
        <v/>
      </c>
      <c r="W31" s="27">
        <f>IF(AND($B31="Milestone",$D31&gt;=W$7,$D31&lt;=W$7+6),"◆","")</f>
        <v/>
      </c>
      <c r="X31" s="27">
        <f>IF(AND($B31="Milestone",$D31&gt;=X$7,$D31&lt;=X$7+6),"◆","")</f>
        <v/>
      </c>
      <c r="Y31" s="27">
        <f>IF(AND($B31="Milestone",$D31&gt;=Y$7,$D31&lt;=Y$7+6),"◆","")</f>
        <v/>
      </c>
      <c r="Z31" s="27">
        <f>IF(AND($B31="Milestone",$D31&gt;=Z$7,$D31&lt;=Z$7+6),"◆","")</f>
        <v/>
      </c>
      <c r="AA31" s="27">
        <f>IF(AND($B31="Milestone",$D31&gt;=AA$7,$D31&lt;=AA$7+6),"◆","")</f>
        <v/>
      </c>
      <c r="AB31" s="27">
        <f>IF(AND($B31="Milestone",$D31&gt;=AB$7,$D31&lt;=AB$7+6),"◆","")</f>
        <v/>
      </c>
    </row>
    <row r="32">
      <c r="A32" s="28" t="inlineStr">
        <is>
          <t xml:space="preserve">   Make the figures and tables</t>
        </is>
      </c>
      <c r="B32" s="29" t="inlineStr">
        <is>
          <t>Task</t>
        </is>
      </c>
      <c r="C32" s="30">
        <f>$C$3+ROUND(0.633*($C$4-$C$3),0)</f>
        <v/>
      </c>
      <c r="D32" s="30">
        <f>$C$3+ROUND(0.6881*($C$4-$C$3),0)</f>
        <v/>
      </c>
      <c r="E32" s="29">
        <f>IF(AND(ISNUMBER(C32),ISNUMBER(D32)),D32-C32+1,"")</f>
        <v/>
      </c>
      <c r="F32" s="29" t="inlineStr">
        <is>
          <t>Not started</t>
        </is>
      </c>
      <c r="G32" s="27">
        <f>IF(AND($B32="Milestone",$D32&gt;=G$7,$D32&lt;=G$7+6),"◆","")</f>
        <v/>
      </c>
      <c r="H32" s="27">
        <f>IF(AND($B32="Milestone",$D32&gt;=H$7,$D32&lt;=H$7+6),"◆","")</f>
        <v/>
      </c>
      <c r="I32" s="27">
        <f>IF(AND($B32="Milestone",$D32&gt;=I$7,$D32&lt;=I$7+6),"◆","")</f>
        <v/>
      </c>
      <c r="J32" s="27">
        <f>IF(AND($B32="Milestone",$D32&gt;=J$7,$D32&lt;=J$7+6),"◆","")</f>
        <v/>
      </c>
      <c r="K32" s="27">
        <f>IF(AND($B32="Milestone",$D32&gt;=K$7,$D32&lt;=K$7+6),"◆","")</f>
        <v/>
      </c>
      <c r="L32" s="27">
        <f>IF(AND($B32="Milestone",$D32&gt;=L$7,$D32&lt;=L$7+6),"◆","")</f>
        <v/>
      </c>
      <c r="M32" s="27">
        <f>IF(AND($B32="Milestone",$D32&gt;=M$7,$D32&lt;=M$7+6),"◆","")</f>
        <v/>
      </c>
      <c r="N32" s="27">
        <f>IF(AND($B32="Milestone",$D32&gt;=N$7,$D32&lt;=N$7+6),"◆","")</f>
        <v/>
      </c>
      <c r="O32" s="27">
        <f>IF(AND($B32="Milestone",$D32&gt;=O$7,$D32&lt;=O$7+6),"◆","")</f>
        <v/>
      </c>
      <c r="P32" s="27">
        <f>IF(AND($B32="Milestone",$D32&gt;=P$7,$D32&lt;=P$7+6),"◆","")</f>
        <v/>
      </c>
      <c r="Q32" s="27">
        <f>IF(AND($B32="Milestone",$D32&gt;=Q$7,$D32&lt;=Q$7+6),"◆","")</f>
        <v/>
      </c>
      <c r="R32" s="27">
        <f>IF(AND($B32="Milestone",$D32&gt;=R$7,$D32&lt;=R$7+6),"◆","")</f>
        <v/>
      </c>
      <c r="S32" s="27">
        <f>IF(AND($B32="Milestone",$D32&gt;=S$7,$D32&lt;=S$7+6),"◆","")</f>
        <v/>
      </c>
      <c r="T32" s="27">
        <f>IF(AND($B32="Milestone",$D32&gt;=T$7,$D32&lt;=T$7+6),"◆","")</f>
        <v/>
      </c>
      <c r="U32" s="27">
        <f>IF(AND($B32="Milestone",$D32&gt;=U$7,$D32&lt;=U$7+6),"◆","")</f>
        <v/>
      </c>
      <c r="V32" s="27">
        <f>IF(AND($B32="Milestone",$D32&gt;=V$7,$D32&lt;=V$7+6),"◆","")</f>
        <v/>
      </c>
      <c r="W32" s="27">
        <f>IF(AND($B32="Milestone",$D32&gt;=W$7,$D32&lt;=W$7+6),"◆","")</f>
        <v/>
      </c>
      <c r="X32" s="27">
        <f>IF(AND($B32="Milestone",$D32&gt;=X$7,$D32&lt;=X$7+6),"◆","")</f>
        <v/>
      </c>
      <c r="Y32" s="27">
        <f>IF(AND($B32="Milestone",$D32&gt;=Y$7,$D32&lt;=Y$7+6),"◆","")</f>
        <v/>
      </c>
      <c r="Z32" s="27">
        <f>IF(AND($B32="Milestone",$D32&gt;=Z$7,$D32&lt;=Z$7+6),"◆","")</f>
        <v/>
      </c>
      <c r="AA32" s="27">
        <f>IF(AND($B32="Milestone",$D32&gt;=AA$7,$D32&lt;=AA$7+6),"◆","")</f>
        <v/>
      </c>
      <c r="AB32" s="27">
        <f>IF(AND($B32="Milestone",$D32&gt;=AB$7,$D32&lt;=AB$7+6),"◆","")</f>
        <v/>
      </c>
    </row>
    <row r="33">
      <c r="A33" s="28" t="inlineStr">
        <is>
          <t xml:space="preserve">   Write: Results</t>
        </is>
      </c>
      <c r="B33" s="29" t="inlineStr">
        <is>
          <t>Task</t>
        </is>
      </c>
      <c r="C33" s="30">
        <f>$C$3+ROUND(0.6881*($C$4-$C$3),0)</f>
        <v/>
      </c>
      <c r="D33" s="30">
        <f>$C$3+ROUND(0.7156*($C$4-$C$3),0)</f>
        <v/>
      </c>
      <c r="E33" s="29">
        <f>IF(AND(ISNUMBER(C33),ISNUMBER(D33)),D33-C33+1,"")</f>
        <v/>
      </c>
      <c r="F33" s="29" t="inlineStr">
        <is>
          <t>Not started</t>
        </is>
      </c>
      <c r="G33" s="27">
        <f>IF(AND($B33="Milestone",$D33&gt;=G$7,$D33&lt;=G$7+6),"◆","")</f>
        <v/>
      </c>
      <c r="H33" s="27">
        <f>IF(AND($B33="Milestone",$D33&gt;=H$7,$D33&lt;=H$7+6),"◆","")</f>
        <v/>
      </c>
      <c r="I33" s="27">
        <f>IF(AND($B33="Milestone",$D33&gt;=I$7,$D33&lt;=I$7+6),"◆","")</f>
        <v/>
      </c>
      <c r="J33" s="27">
        <f>IF(AND($B33="Milestone",$D33&gt;=J$7,$D33&lt;=J$7+6),"◆","")</f>
        <v/>
      </c>
      <c r="K33" s="27">
        <f>IF(AND($B33="Milestone",$D33&gt;=K$7,$D33&lt;=K$7+6),"◆","")</f>
        <v/>
      </c>
      <c r="L33" s="27">
        <f>IF(AND($B33="Milestone",$D33&gt;=L$7,$D33&lt;=L$7+6),"◆","")</f>
        <v/>
      </c>
      <c r="M33" s="27">
        <f>IF(AND($B33="Milestone",$D33&gt;=M$7,$D33&lt;=M$7+6),"◆","")</f>
        <v/>
      </c>
      <c r="N33" s="27">
        <f>IF(AND($B33="Milestone",$D33&gt;=N$7,$D33&lt;=N$7+6),"◆","")</f>
        <v/>
      </c>
      <c r="O33" s="27">
        <f>IF(AND($B33="Milestone",$D33&gt;=O$7,$D33&lt;=O$7+6),"◆","")</f>
        <v/>
      </c>
      <c r="P33" s="27">
        <f>IF(AND($B33="Milestone",$D33&gt;=P$7,$D33&lt;=P$7+6),"◆","")</f>
        <v/>
      </c>
      <c r="Q33" s="27">
        <f>IF(AND($B33="Milestone",$D33&gt;=Q$7,$D33&lt;=Q$7+6),"◆","")</f>
        <v/>
      </c>
      <c r="R33" s="27">
        <f>IF(AND($B33="Milestone",$D33&gt;=R$7,$D33&lt;=R$7+6),"◆","")</f>
        <v/>
      </c>
      <c r="S33" s="27">
        <f>IF(AND($B33="Milestone",$D33&gt;=S$7,$D33&lt;=S$7+6),"◆","")</f>
        <v/>
      </c>
      <c r="T33" s="27">
        <f>IF(AND($B33="Milestone",$D33&gt;=T$7,$D33&lt;=T$7+6),"◆","")</f>
        <v/>
      </c>
      <c r="U33" s="27">
        <f>IF(AND($B33="Milestone",$D33&gt;=U$7,$D33&lt;=U$7+6),"◆","")</f>
        <v/>
      </c>
      <c r="V33" s="27">
        <f>IF(AND($B33="Milestone",$D33&gt;=V$7,$D33&lt;=V$7+6),"◆","")</f>
        <v/>
      </c>
      <c r="W33" s="27">
        <f>IF(AND($B33="Milestone",$D33&gt;=W$7,$D33&lt;=W$7+6),"◆","")</f>
        <v/>
      </c>
      <c r="X33" s="27">
        <f>IF(AND($B33="Milestone",$D33&gt;=X$7,$D33&lt;=X$7+6),"◆","")</f>
        <v/>
      </c>
      <c r="Y33" s="27">
        <f>IF(AND($B33="Milestone",$D33&gt;=Y$7,$D33&lt;=Y$7+6),"◆","")</f>
        <v/>
      </c>
      <c r="Z33" s="27">
        <f>IF(AND($B33="Milestone",$D33&gt;=Z$7,$D33&lt;=Z$7+6),"◆","")</f>
        <v/>
      </c>
      <c r="AA33" s="27">
        <f>IF(AND($B33="Milestone",$D33&gt;=AA$7,$D33&lt;=AA$7+6),"◆","")</f>
        <v/>
      </c>
      <c r="AB33" s="27">
        <f>IF(AND($B33="Milestone",$D33&gt;=AB$7,$D33&lt;=AB$7+6),"◆","")</f>
        <v/>
      </c>
    </row>
    <row r="34">
      <c r="A34" s="24" t="inlineStr">
        <is>
          <t>Writing</t>
        </is>
      </c>
      <c r="B34" s="25" t="inlineStr">
        <is>
          <t>Phase</t>
        </is>
      </c>
      <c r="C34" s="26">
        <f>$C$3+ROUND(0.3486*($C$4-$C$3),0)</f>
        <v/>
      </c>
      <c r="D34" s="26">
        <f>$C$3+ROUND(0.7982*($C$4-$C$3),0)</f>
        <v/>
      </c>
      <c r="E34" s="25">
        <f>IF(AND(ISNUMBER(C34),ISNUMBER(D34)),D34-C34+1,"")</f>
        <v/>
      </c>
      <c r="F34" s="25" t="inlineStr"/>
      <c r="G34" s="27">
        <f>IF(AND($B34="Milestone",$D34&gt;=G$7,$D34&lt;=G$7+6),"◆","")</f>
        <v/>
      </c>
      <c r="H34" s="27">
        <f>IF(AND($B34="Milestone",$D34&gt;=H$7,$D34&lt;=H$7+6),"◆","")</f>
        <v/>
      </c>
      <c r="I34" s="27">
        <f>IF(AND($B34="Milestone",$D34&gt;=I$7,$D34&lt;=I$7+6),"◆","")</f>
        <v/>
      </c>
      <c r="J34" s="27">
        <f>IF(AND($B34="Milestone",$D34&gt;=J$7,$D34&lt;=J$7+6),"◆","")</f>
        <v/>
      </c>
      <c r="K34" s="27">
        <f>IF(AND($B34="Milestone",$D34&gt;=K$7,$D34&lt;=K$7+6),"◆","")</f>
        <v/>
      </c>
      <c r="L34" s="27">
        <f>IF(AND($B34="Milestone",$D34&gt;=L$7,$D34&lt;=L$7+6),"◆","")</f>
        <v/>
      </c>
      <c r="M34" s="27">
        <f>IF(AND($B34="Milestone",$D34&gt;=M$7,$D34&lt;=M$7+6),"◆","")</f>
        <v/>
      </c>
      <c r="N34" s="27">
        <f>IF(AND($B34="Milestone",$D34&gt;=N$7,$D34&lt;=N$7+6),"◆","")</f>
        <v/>
      </c>
      <c r="O34" s="27">
        <f>IF(AND($B34="Milestone",$D34&gt;=O$7,$D34&lt;=O$7+6),"◆","")</f>
        <v/>
      </c>
      <c r="P34" s="27">
        <f>IF(AND($B34="Milestone",$D34&gt;=P$7,$D34&lt;=P$7+6),"◆","")</f>
        <v/>
      </c>
      <c r="Q34" s="27">
        <f>IF(AND($B34="Milestone",$D34&gt;=Q$7,$D34&lt;=Q$7+6),"◆","")</f>
        <v/>
      </c>
      <c r="R34" s="27">
        <f>IF(AND($B34="Milestone",$D34&gt;=R$7,$D34&lt;=R$7+6),"◆","")</f>
        <v/>
      </c>
      <c r="S34" s="27">
        <f>IF(AND($B34="Milestone",$D34&gt;=S$7,$D34&lt;=S$7+6),"◆","")</f>
        <v/>
      </c>
      <c r="T34" s="27">
        <f>IF(AND($B34="Milestone",$D34&gt;=T$7,$D34&lt;=T$7+6),"◆","")</f>
        <v/>
      </c>
      <c r="U34" s="27">
        <f>IF(AND($B34="Milestone",$D34&gt;=U$7,$D34&lt;=U$7+6),"◆","")</f>
        <v/>
      </c>
      <c r="V34" s="27">
        <f>IF(AND($B34="Milestone",$D34&gt;=V$7,$D34&lt;=V$7+6),"◆","")</f>
        <v/>
      </c>
      <c r="W34" s="27">
        <f>IF(AND($B34="Milestone",$D34&gt;=W$7,$D34&lt;=W$7+6),"◆","")</f>
        <v/>
      </c>
      <c r="X34" s="27">
        <f>IF(AND($B34="Milestone",$D34&gt;=X$7,$D34&lt;=X$7+6),"◆","")</f>
        <v/>
      </c>
      <c r="Y34" s="27">
        <f>IF(AND($B34="Milestone",$D34&gt;=Y$7,$D34&lt;=Y$7+6),"◆","")</f>
        <v/>
      </c>
      <c r="Z34" s="27">
        <f>IF(AND($B34="Milestone",$D34&gt;=Z$7,$D34&lt;=Z$7+6),"◆","")</f>
        <v/>
      </c>
      <c r="AA34" s="27">
        <f>IF(AND($B34="Milestone",$D34&gt;=AA$7,$D34&lt;=AA$7+6),"◆","")</f>
        <v/>
      </c>
      <c r="AB34" s="27">
        <f>IF(AND($B34="Milestone",$D34&gt;=AB$7,$D34&lt;=AB$7+6),"◆","")</f>
        <v/>
      </c>
    </row>
    <row r="35">
      <c r="A35" s="28" t="inlineStr">
        <is>
          <t xml:space="preserve">   Write: Discussion</t>
        </is>
      </c>
      <c r="B35" s="29" t="inlineStr">
        <is>
          <t>Task</t>
        </is>
      </c>
      <c r="C35" s="30">
        <f>$C$3+ROUND(0.3486*($C$4-$C$3),0)</f>
        <v/>
      </c>
      <c r="D35" s="30">
        <f>$C$3+ROUND(0.7339*($C$4-$C$3),0)</f>
        <v/>
      </c>
      <c r="E35" s="29">
        <f>IF(AND(ISNUMBER(C35),ISNUMBER(D35)),D35-C35+1,"")</f>
        <v/>
      </c>
      <c r="F35" s="29" t="inlineStr">
        <is>
          <t>Not started</t>
        </is>
      </c>
      <c r="G35" s="27">
        <f>IF(AND($B35="Milestone",$D35&gt;=G$7,$D35&lt;=G$7+6),"◆","")</f>
        <v/>
      </c>
      <c r="H35" s="27">
        <f>IF(AND($B35="Milestone",$D35&gt;=H$7,$D35&lt;=H$7+6),"◆","")</f>
        <v/>
      </c>
      <c r="I35" s="27">
        <f>IF(AND($B35="Milestone",$D35&gt;=I$7,$D35&lt;=I$7+6),"◆","")</f>
        <v/>
      </c>
      <c r="J35" s="27">
        <f>IF(AND($B35="Milestone",$D35&gt;=J$7,$D35&lt;=J$7+6),"◆","")</f>
        <v/>
      </c>
      <c r="K35" s="27">
        <f>IF(AND($B35="Milestone",$D35&gt;=K$7,$D35&lt;=K$7+6),"◆","")</f>
        <v/>
      </c>
      <c r="L35" s="27">
        <f>IF(AND($B35="Milestone",$D35&gt;=L$7,$D35&lt;=L$7+6),"◆","")</f>
        <v/>
      </c>
      <c r="M35" s="27">
        <f>IF(AND($B35="Milestone",$D35&gt;=M$7,$D35&lt;=M$7+6),"◆","")</f>
        <v/>
      </c>
      <c r="N35" s="27">
        <f>IF(AND($B35="Milestone",$D35&gt;=N$7,$D35&lt;=N$7+6),"◆","")</f>
        <v/>
      </c>
      <c r="O35" s="27">
        <f>IF(AND($B35="Milestone",$D35&gt;=O$7,$D35&lt;=O$7+6),"◆","")</f>
        <v/>
      </c>
      <c r="P35" s="27">
        <f>IF(AND($B35="Milestone",$D35&gt;=P$7,$D35&lt;=P$7+6),"◆","")</f>
        <v/>
      </c>
      <c r="Q35" s="27">
        <f>IF(AND($B35="Milestone",$D35&gt;=Q$7,$D35&lt;=Q$7+6),"◆","")</f>
        <v/>
      </c>
      <c r="R35" s="27">
        <f>IF(AND($B35="Milestone",$D35&gt;=R$7,$D35&lt;=R$7+6),"◆","")</f>
        <v/>
      </c>
      <c r="S35" s="27">
        <f>IF(AND($B35="Milestone",$D35&gt;=S$7,$D35&lt;=S$7+6),"◆","")</f>
        <v/>
      </c>
      <c r="T35" s="27">
        <f>IF(AND($B35="Milestone",$D35&gt;=T$7,$D35&lt;=T$7+6),"◆","")</f>
        <v/>
      </c>
      <c r="U35" s="27">
        <f>IF(AND($B35="Milestone",$D35&gt;=U$7,$D35&lt;=U$7+6),"◆","")</f>
        <v/>
      </c>
      <c r="V35" s="27">
        <f>IF(AND($B35="Milestone",$D35&gt;=V$7,$D35&lt;=V$7+6),"◆","")</f>
        <v/>
      </c>
      <c r="W35" s="27">
        <f>IF(AND($B35="Milestone",$D35&gt;=W$7,$D35&lt;=W$7+6),"◆","")</f>
        <v/>
      </c>
      <c r="X35" s="27">
        <f>IF(AND($B35="Milestone",$D35&gt;=X$7,$D35&lt;=X$7+6),"◆","")</f>
        <v/>
      </c>
      <c r="Y35" s="27">
        <f>IF(AND($B35="Milestone",$D35&gt;=Y$7,$D35&lt;=Y$7+6),"◆","")</f>
        <v/>
      </c>
      <c r="Z35" s="27">
        <f>IF(AND($B35="Milestone",$D35&gt;=Z$7,$D35&lt;=Z$7+6),"◆","")</f>
        <v/>
      </c>
      <c r="AA35" s="27">
        <f>IF(AND($B35="Milestone",$D35&gt;=AA$7,$D35&lt;=AA$7+6),"◆","")</f>
        <v/>
      </c>
      <c r="AB35" s="27">
        <f>IF(AND($B35="Milestone",$D35&gt;=AB$7,$D35&lt;=AB$7+6),"◆","")</f>
        <v/>
      </c>
    </row>
    <row r="36">
      <c r="A36" s="28" t="inlineStr">
        <is>
          <t xml:space="preserve">   Write: Conclusion</t>
        </is>
      </c>
      <c r="B36" s="29" t="inlineStr">
        <is>
          <t>Task</t>
        </is>
      </c>
      <c r="C36" s="30">
        <f>$C$3+ROUND(0.7339*($C$4-$C$3),0)</f>
        <v/>
      </c>
      <c r="D36" s="30">
        <f>$C$3+ROUND(0.7706*($C$4-$C$3),0)</f>
        <v/>
      </c>
      <c r="E36" s="29">
        <f>IF(AND(ISNUMBER(C36),ISNUMBER(D36)),D36-C36+1,"")</f>
        <v/>
      </c>
      <c r="F36" s="29" t="inlineStr">
        <is>
          <t>Not started</t>
        </is>
      </c>
      <c r="G36" s="27">
        <f>IF(AND($B36="Milestone",$D36&gt;=G$7,$D36&lt;=G$7+6),"◆","")</f>
        <v/>
      </c>
      <c r="H36" s="27">
        <f>IF(AND($B36="Milestone",$D36&gt;=H$7,$D36&lt;=H$7+6),"◆","")</f>
        <v/>
      </c>
      <c r="I36" s="27">
        <f>IF(AND($B36="Milestone",$D36&gt;=I$7,$D36&lt;=I$7+6),"◆","")</f>
        <v/>
      </c>
      <c r="J36" s="27">
        <f>IF(AND($B36="Milestone",$D36&gt;=J$7,$D36&lt;=J$7+6),"◆","")</f>
        <v/>
      </c>
      <c r="K36" s="27">
        <f>IF(AND($B36="Milestone",$D36&gt;=K$7,$D36&lt;=K$7+6),"◆","")</f>
        <v/>
      </c>
      <c r="L36" s="27">
        <f>IF(AND($B36="Milestone",$D36&gt;=L$7,$D36&lt;=L$7+6),"◆","")</f>
        <v/>
      </c>
      <c r="M36" s="27">
        <f>IF(AND($B36="Milestone",$D36&gt;=M$7,$D36&lt;=M$7+6),"◆","")</f>
        <v/>
      </c>
      <c r="N36" s="27">
        <f>IF(AND($B36="Milestone",$D36&gt;=N$7,$D36&lt;=N$7+6),"◆","")</f>
        <v/>
      </c>
      <c r="O36" s="27">
        <f>IF(AND($B36="Milestone",$D36&gt;=O$7,$D36&lt;=O$7+6),"◆","")</f>
        <v/>
      </c>
      <c r="P36" s="27">
        <f>IF(AND($B36="Milestone",$D36&gt;=P$7,$D36&lt;=P$7+6),"◆","")</f>
        <v/>
      </c>
      <c r="Q36" s="27">
        <f>IF(AND($B36="Milestone",$D36&gt;=Q$7,$D36&lt;=Q$7+6),"◆","")</f>
        <v/>
      </c>
      <c r="R36" s="27">
        <f>IF(AND($B36="Milestone",$D36&gt;=R$7,$D36&lt;=R$7+6),"◆","")</f>
        <v/>
      </c>
      <c r="S36" s="27">
        <f>IF(AND($B36="Milestone",$D36&gt;=S$7,$D36&lt;=S$7+6),"◆","")</f>
        <v/>
      </c>
      <c r="T36" s="27">
        <f>IF(AND($B36="Milestone",$D36&gt;=T$7,$D36&lt;=T$7+6),"◆","")</f>
        <v/>
      </c>
      <c r="U36" s="27">
        <f>IF(AND($B36="Milestone",$D36&gt;=U$7,$D36&lt;=U$7+6),"◆","")</f>
        <v/>
      </c>
      <c r="V36" s="27">
        <f>IF(AND($B36="Milestone",$D36&gt;=V$7,$D36&lt;=V$7+6),"◆","")</f>
        <v/>
      </c>
      <c r="W36" s="27">
        <f>IF(AND($B36="Milestone",$D36&gt;=W$7,$D36&lt;=W$7+6),"◆","")</f>
        <v/>
      </c>
      <c r="X36" s="27">
        <f>IF(AND($B36="Milestone",$D36&gt;=X$7,$D36&lt;=X$7+6),"◆","")</f>
        <v/>
      </c>
      <c r="Y36" s="27">
        <f>IF(AND($B36="Milestone",$D36&gt;=Y$7,$D36&lt;=Y$7+6),"◆","")</f>
        <v/>
      </c>
      <c r="Z36" s="27">
        <f>IF(AND($B36="Milestone",$D36&gt;=Z$7,$D36&lt;=Z$7+6),"◆","")</f>
        <v/>
      </c>
      <c r="AA36" s="27">
        <f>IF(AND($B36="Milestone",$D36&gt;=AA$7,$D36&lt;=AA$7+6),"◆","")</f>
        <v/>
      </c>
      <c r="AB36" s="27">
        <f>IF(AND($B36="Milestone",$D36&gt;=AB$7,$D36&lt;=AB$7+6),"◆","")</f>
        <v/>
      </c>
    </row>
    <row r="37">
      <c r="A37" s="28" t="inlineStr">
        <is>
          <t xml:space="preserve">   Write: Introduction</t>
        </is>
      </c>
      <c r="B37" s="29" t="inlineStr">
        <is>
          <t>Task</t>
        </is>
      </c>
      <c r="C37" s="30">
        <f>$C$3+ROUND(0.7706*($C$4-$C$3),0)</f>
        <v/>
      </c>
      <c r="D37" s="30">
        <f>$C$3+ROUND(0.789*($C$4-$C$3),0)</f>
        <v/>
      </c>
      <c r="E37" s="29">
        <f>IF(AND(ISNUMBER(C37),ISNUMBER(D37)),D37-C37+1,"")</f>
        <v/>
      </c>
      <c r="F37" s="29" t="inlineStr">
        <is>
          <t>Not started</t>
        </is>
      </c>
      <c r="G37" s="27">
        <f>IF(AND($B37="Milestone",$D37&gt;=G$7,$D37&lt;=G$7+6),"◆","")</f>
        <v/>
      </c>
      <c r="H37" s="27">
        <f>IF(AND($B37="Milestone",$D37&gt;=H$7,$D37&lt;=H$7+6),"◆","")</f>
        <v/>
      </c>
      <c r="I37" s="27">
        <f>IF(AND($B37="Milestone",$D37&gt;=I$7,$D37&lt;=I$7+6),"◆","")</f>
        <v/>
      </c>
      <c r="J37" s="27">
        <f>IF(AND($B37="Milestone",$D37&gt;=J$7,$D37&lt;=J$7+6),"◆","")</f>
        <v/>
      </c>
      <c r="K37" s="27">
        <f>IF(AND($B37="Milestone",$D37&gt;=K$7,$D37&lt;=K$7+6),"◆","")</f>
        <v/>
      </c>
      <c r="L37" s="27">
        <f>IF(AND($B37="Milestone",$D37&gt;=L$7,$D37&lt;=L$7+6),"◆","")</f>
        <v/>
      </c>
      <c r="M37" s="27">
        <f>IF(AND($B37="Milestone",$D37&gt;=M$7,$D37&lt;=M$7+6),"◆","")</f>
        <v/>
      </c>
      <c r="N37" s="27">
        <f>IF(AND($B37="Milestone",$D37&gt;=N$7,$D37&lt;=N$7+6),"◆","")</f>
        <v/>
      </c>
      <c r="O37" s="27">
        <f>IF(AND($B37="Milestone",$D37&gt;=O$7,$D37&lt;=O$7+6),"◆","")</f>
        <v/>
      </c>
      <c r="P37" s="27">
        <f>IF(AND($B37="Milestone",$D37&gt;=P$7,$D37&lt;=P$7+6),"◆","")</f>
        <v/>
      </c>
      <c r="Q37" s="27">
        <f>IF(AND($B37="Milestone",$D37&gt;=Q$7,$D37&lt;=Q$7+6),"◆","")</f>
        <v/>
      </c>
      <c r="R37" s="27">
        <f>IF(AND($B37="Milestone",$D37&gt;=R$7,$D37&lt;=R$7+6),"◆","")</f>
        <v/>
      </c>
      <c r="S37" s="27">
        <f>IF(AND($B37="Milestone",$D37&gt;=S$7,$D37&lt;=S$7+6),"◆","")</f>
        <v/>
      </c>
      <c r="T37" s="27">
        <f>IF(AND($B37="Milestone",$D37&gt;=T$7,$D37&lt;=T$7+6),"◆","")</f>
        <v/>
      </c>
      <c r="U37" s="27">
        <f>IF(AND($B37="Milestone",$D37&gt;=U$7,$D37&lt;=U$7+6),"◆","")</f>
        <v/>
      </c>
      <c r="V37" s="27">
        <f>IF(AND($B37="Milestone",$D37&gt;=V$7,$D37&lt;=V$7+6),"◆","")</f>
        <v/>
      </c>
      <c r="W37" s="27">
        <f>IF(AND($B37="Milestone",$D37&gt;=W$7,$D37&lt;=W$7+6),"◆","")</f>
        <v/>
      </c>
      <c r="X37" s="27">
        <f>IF(AND($B37="Milestone",$D37&gt;=X$7,$D37&lt;=X$7+6),"◆","")</f>
        <v/>
      </c>
      <c r="Y37" s="27">
        <f>IF(AND($B37="Milestone",$D37&gt;=Y$7,$D37&lt;=Y$7+6),"◆","")</f>
        <v/>
      </c>
      <c r="Z37" s="27">
        <f>IF(AND($B37="Milestone",$D37&gt;=Z$7,$D37&lt;=Z$7+6),"◆","")</f>
        <v/>
      </c>
      <c r="AA37" s="27">
        <f>IF(AND($B37="Milestone",$D37&gt;=AA$7,$D37&lt;=AA$7+6),"◆","")</f>
        <v/>
      </c>
      <c r="AB37" s="27">
        <f>IF(AND($B37="Milestone",$D37&gt;=AB$7,$D37&lt;=AB$7+6),"◆","")</f>
        <v/>
      </c>
    </row>
    <row r="38">
      <c r="A38" s="28" t="inlineStr">
        <is>
          <t xml:space="preserve">   Full draft to supervisor</t>
        </is>
      </c>
      <c r="B38" s="29" t="inlineStr">
        <is>
          <t>Milestone</t>
        </is>
      </c>
      <c r="C38" s="30">
        <f>$C$3+ROUND(0.7982*($C$4-$C$3),0)</f>
        <v/>
      </c>
      <c r="D38" s="30">
        <f>$C$3+ROUND(0.7982*($C$4-$C$3),0)</f>
        <v/>
      </c>
      <c r="E38" s="29">
        <f>IF(AND(ISNUMBER(C38),ISNUMBER(D38)),D38-C38+1,"")</f>
        <v/>
      </c>
      <c r="F38" s="29" t="inlineStr">
        <is>
          <t>Not started</t>
        </is>
      </c>
      <c r="G38" s="27">
        <f>IF(AND($B38="Milestone",$D38&gt;=G$7,$D38&lt;=G$7+6),"◆","")</f>
        <v/>
      </c>
      <c r="H38" s="27">
        <f>IF(AND($B38="Milestone",$D38&gt;=H$7,$D38&lt;=H$7+6),"◆","")</f>
        <v/>
      </c>
      <c r="I38" s="27">
        <f>IF(AND($B38="Milestone",$D38&gt;=I$7,$D38&lt;=I$7+6),"◆","")</f>
        <v/>
      </c>
      <c r="J38" s="27">
        <f>IF(AND($B38="Milestone",$D38&gt;=J$7,$D38&lt;=J$7+6),"◆","")</f>
        <v/>
      </c>
      <c r="K38" s="27">
        <f>IF(AND($B38="Milestone",$D38&gt;=K$7,$D38&lt;=K$7+6),"◆","")</f>
        <v/>
      </c>
      <c r="L38" s="27">
        <f>IF(AND($B38="Milestone",$D38&gt;=L$7,$D38&lt;=L$7+6),"◆","")</f>
        <v/>
      </c>
      <c r="M38" s="27">
        <f>IF(AND($B38="Milestone",$D38&gt;=M$7,$D38&lt;=M$7+6),"◆","")</f>
        <v/>
      </c>
      <c r="N38" s="27">
        <f>IF(AND($B38="Milestone",$D38&gt;=N$7,$D38&lt;=N$7+6),"◆","")</f>
        <v/>
      </c>
      <c r="O38" s="27">
        <f>IF(AND($B38="Milestone",$D38&gt;=O$7,$D38&lt;=O$7+6),"◆","")</f>
        <v/>
      </c>
      <c r="P38" s="27">
        <f>IF(AND($B38="Milestone",$D38&gt;=P$7,$D38&lt;=P$7+6),"◆","")</f>
        <v/>
      </c>
      <c r="Q38" s="27">
        <f>IF(AND($B38="Milestone",$D38&gt;=Q$7,$D38&lt;=Q$7+6),"◆","")</f>
        <v/>
      </c>
      <c r="R38" s="27">
        <f>IF(AND($B38="Milestone",$D38&gt;=R$7,$D38&lt;=R$7+6),"◆","")</f>
        <v/>
      </c>
      <c r="S38" s="27">
        <f>IF(AND($B38="Milestone",$D38&gt;=S$7,$D38&lt;=S$7+6),"◆","")</f>
        <v/>
      </c>
      <c r="T38" s="27">
        <f>IF(AND($B38="Milestone",$D38&gt;=T$7,$D38&lt;=T$7+6),"◆","")</f>
        <v/>
      </c>
      <c r="U38" s="27">
        <f>IF(AND($B38="Milestone",$D38&gt;=U$7,$D38&lt;=U$7+6),"◆","")</f>
        <v/>
      </c>
      <c r="V38" s="27">
        <f>IF(AND($B38="Milestone",$D38&gt;=V$7,$D38&lt;=V$7+6),"◆","")</f>
        <v/>
      </c>
      <c r="W38" s="27">
        <f>IF(AND($B38="Milestone",$D38&gt;=W$7,$D38&lt;=W$7+6),"◆","")</f>
        <v/>
      </c>
      <c r="X38" s="27">
        <f>IF(AND($B38="Milestone",$D38&gt;=X$7,$D38&lt;=X$7+6),"◆","")</f>
        <v/>
      </c>
      <c r="Y38" s="27">
        <f>IF(AND($B38="Milestone",$D38&gt;=Y$7,$D38&lt;=Y$7+6),"◆","")</f>
        <v/>
      </c>
      <c r="Z38" s="27">
        <f>IF(AND($B38="Milestone",$D38&gt;=Z$7,$D38&lt;=Z$7+6),"◆","")</f>
        <v/>
      </c>
      <c r="AA38" s="27">
        <f>IF(AND($B38="Milestone",$D38&gt;=AA$7,$D38&lt;=AA$7+6),"◆","")</f>
        <v/>
      </c>
      <c r="AB38" s="27">
        <f>IF(AND($B38="Milestone",$D38&gt;=AB$7,$D38&lt;=AB$7+6),"◆","")</f>
        <v/>
      </c>
    </row>
    <row r="39">
      <c r="A39" s="24" t="inlineStr">
        <is>
          <t>Revisions and proofreading</t>
        </is>
      </c>
      <c r="B39" s="25" t="inlineStr">
        <is>
          <t>Phase</t>
        </is>
      </c>
      <c r="C39" s="26">
        <f>$C$3+ROUND(0.7982*($C$4-$C$3),0)</f>
        <v/>
      </c>
      <c r="D39" s="26">
        <f>$C$3+ROUND(0.9541*($C$4-$C$3),0)</f>
        <v/>
      </c>
      <c r="E39" s="25">
        <f>IF(AND(ISNUMBER(C39),ISNUMBER(D39)),D39-C39+1,"")</f>
        <v/>
      </c>
      <c r="F39" s="25" t="inlineStr"/>
      <c r="G39" s="27">
        <f>IF(AND($B39="Milestone",$D39&gt;=G$7,$D39&lt;=G$7+6),"◆","")</f>
        <v/>
      </c>
      <c r="H39" s="27">
        <f>IF(AND($B39="Milestone",$D39&gt;=H$7,$D39&lt;=H$7+6),"◆","")</f>
        <v/>
      </c>
      <c r="I39" s="27">
        <f>IF(AND($B39="Milestone",$D39&gt;=I$7,$D39&lt;=I$7+6),"◆","")</f>
        <v/>
      </c>
      <c r="J39" s="27">
        <f>IF(AND($B39="Milestone",$D39&gt;=J$7,$D39&lt;=J$7+6),"◆","")</f>
        <v/>
      </c>
      <c r="K39" s="27">
        <f>IF(AND($B39="Milestone",$D39&gt;=K$7,$D39&lt;=K$7+6),"◆","")</f>
        <v/>
      </c>
      <c r="L39" s="27">
        <f>IF(AND($B39="Milestone",$D39&gt;=L$7,$D39&lt;=L$7+6),"◆","")</f>
        <v/>
      </c>
      <c r="M39" s="27">
        <f>IF(AND($B39="Milestone",$D39&gt;=M$7,$D39&lt;=M$7+6),"◆","")</f>
        <v/>
      </c>
      <c r="N39" s="27">
        <f>IF(AND($B39="Milestone",$D39&gt;=N$7,$D39&lt;=N$7+6),"◆","")</f>
        <v/>
      </c>
      <c r="O39" s="27">
        <f>IF(AND($B39="Milestone",$D39&gt;=O$7,$D39&lt;=O$7+6),"◆","")</f>
        <v/>
      </c>
      <c r="P39" s="27">
        <f>IF(AND($B39="Milestone",$D39&gt;=P$7,$D39&lt;=P$7+6),"◆","")</f>
        <v/>
      </c>
      <c r="Q39" s="27">
        <f>IF(AND($B39="Milestone",$D39&gt;=Q$7,$D39&lt;=Q$7+6),"◆","")</f>
        <v/>
      </c>
      <c r="R39" s="27">
        <f>IF(AND($B39="Milestone",$D39&gt;=R$7,$D39&lt;=R$7+6),"◆","")</f>
        <v/>
      </c>
      <c r="S39" s="27">
        <f>IF(AND($B39="Milestone",$D39&gt;=S$7,$D39&lt;=S$7+6),"◆","")</f>
        <v/>
      </c>
      <c r="T39" s="27">
        <f>IF(AND($B39="Milestone",$D39&gt;=T$7,$D39&lt;=T$7+6),"◆","")</f>
        <v/>
      </c>
      <c r="U39" s="27">
        <f>IF(AND($B39="Milestone",$D39&gt;=U$7,$D39&lt;=U$7+6),"◆","")</f>
        <v/>
      </c>
      <c r="V39" s="27">
        <f>IF(AND($B39="Milestone",$D39&gt;=V$7,$D39&lt;=V$7+6),"◆","")</f>
        <v/>
      </c>
      <c r="W39" s="27">
        <f>IF(AND($B39="Milestone",$D39&gt;=W$7,$D39&lt;=W$7+6),"◆","")</f>
        <v/>
      </c>
      <c r="X39" s="27">
        <f>IF(AND($B39="Milestone",$D39&gt;=X$7,$D39&lt;=X$7+6),"◆","")</f>
        <v/>
      </c>
      <c r="Y39" s="27">
        <f>IF(AND($B39="Milestone",$D39&gt;=Y$7,$D39&lt;=Y$7+6),"◆","")</f>
        <v/>
      </c>
      <c r="Z39" s="27">
        <f>IF(AND($B39="Milestone",$D39&gt;=Z$7,$D39&lt;=Z$7+6),"◆","")</f>
        <v/>
      </c>
      <c r="AA39" s="27">
        <f>IF(AND($B39="Milestone",$D39&gt;=AA$7,$D39&lt;=AA$7+6),"◆","")</f>
        <v/>
      </c>
      <c r="AB39" s="27">
        <f>IF(AND($B39="Milestone",$D39&gt;=AB$7,$D39&lt;=AB$7+6),"◆","")</f>
        <v/>
      </c>
    </row>
    <row r="40">
      <c r="A40" s="28" t="inlineStr">
        <is>
          <t xml:space="preserve">   Work through your supervisor’s feedback</t>
        </is>
      </c>
      <c r="B40" s="29" t="inlineStr">
        <is>
          <t>Task</t>
        </is>
      </c>
      <c r="C40" s="30">
        <f>$C$3+ROUND(0.7982*($C$4-$C$3),0)</f>
        <v/>
      </c>
      <c r="D40" s="30">
        <f>$C$3+ROUND(0.8624*($C$4-$C$3),0)</f>
        <v/>
      </c>
      <c r="E40" s="29">
        <f>IF(AND(ISNUMBER(C40),ISNUMBER(D40)),D40-C40+1,"")</f>
        <v/>
      </c>
      <c r="F40" s="29" t="inlineStr">
        <is>
          <t>Not started</t>
        </is>
      </c>
      <c r="G40" s="27">
        <f>IF(AND($B40="Milestone",$D40&gt;=G$7,$D40&lt;=G$7+6),"◆","")</f>
        <v/>
      </c>
      <c r="H40" s="27">
        <f>IF(AND($B40="Milestone",$D40&gt;=H$7,$D40&lt;=H$7+6),"◆","")</f>
        <v/>
      </c>
      <c r="I40" s="27">
        <f>IF(AND($B40="Milestone",$D40&gt;=I$7,$D40&lt;=I$7+6),"◆","")</f>
        <v/>
      </c>
      <c r="J40" s="27">
        <f>IF(AND($B40="Milestone",$D40&gt;=J$7,$D40&lt;=J$7+6),"◆","")</f>
        <v/>
      </c>
      <c r="K40" s="27">
        <f>IF(AND($B40="Milestone",$D40&gt;=K$7,$D40&lt;=K$7+6),"◆","")</f>
        <v/>
      </c>
      <c r="L40" s="27">
        <f>IF(AND($B40="Milestone",$D40&gt;=L$7,$D40&lt;=L$7+6),"◆","")</f>
        <v/>
      </c>
      <c r="M40" s="27">
        <f>IF(AND($B40="Milestone",$D40&gt;=M$7,$D40&lt;=M$7+6),"◆","")</f>
        <v/>
      </c>
      <c r="N40" s="27">
        <f>IF(AND($B40="Milestone",$D40&gt;=N$7,$D40&lt;=N$7+6),"◆","")</f>
        <v/>
      </c>
      <c r="O40" s="27">
        <f>IF(AND($B40="Milestone",$D40&gt;=O$7,$D40&lt;=O$7+6),"◆","")</f>
        <v/>
      </c>
      <c r="P40" s="27">
        <f>IF(AND($B40="Milestone",$D40&gt;=P$7,$D40&lt;=P$7+6),"◆","")</f>
        <v/>
      </c>
      <c r="Q40" s="27">
        <f>IF(AND($B40="Milestone",$D40&gt;=Q$7,$D40&lt;=Q$7+6),"◆","")</f>
        <v/>
      </c>
      <c r="R40" s="27">
        <f>IF(AND($B40="Milestone",$D40&gt;=R$7,$D40&lt;=R$7+6),"◆","")</f>
        <v/>
      </c>
      <c r="S40" s="27">
        <f>IF(AND($B40="Milestone",$D40&gt;=S$7,$D40&lt;=S$7+6),"◆","")</f>
        <v/>
      </c>
      <c r="T40" s="27">
        <f>IF(AND($B40="Milestone",$D40&gt;=T$7,$D40&lt;=T$7+6),"◆","")</f>
        <v/>
      </c>
      <c r="U40" s="27">
        <f>IF(AND($B40="Milestone",$D40&gt;=U$7,$D40&lt;=U$7+6),"◆","")</f>
        <v/>
      </c>
      <c r="V40" s="27">
        <f>IF(AND($B40="Milestone",$D40&gt;=V$7,$D40&lt;=V$7+6),"◆","")</f>
        <v/>
      </c>
      <c r="W40" s="27">
        <f>IF(AND($B40="Milestone",$D40&gt;=W$7,$D40&lt;=W$7+6),"◆","")</f>
        <v/>
      </c>
      <c r="X40" s="27">
        <f>IF(AND($B40="Milestone",$D40&gt;=X$7,$D40&lt;=X$7+6),"◆","")</f>
        <v/>
      </c>
      <c r="Y40" s="27">
        <f>IF(AND($B40="Milestone",$D40&gt;=Y$7,$D40&lt;=Y$7+6),"◆","")</f>
        <v/>
      </c>
      <c r="Z40" s="27">
        <f>IF(AND($B40="Milestone",$D40&gt;=Z$7,$D40&lt;=Z$7+6),"◆","")</f>
        <v/>
      </c>
      <c r="AA40" s="27">
        <f>IF(AND($B40="Milestone",$D40&gt;=AA$7,$D40&lt;=AA$7+6),"◆","")</f>
        <v/>
      </c>
      <c r="AB40" s="27">
        <f>IF(AND($B40="Milestone",$D40&gt;=AB$7,$D40&lt;=AB$7+6),"◆","")</f>
        <v/>
      </c>
    </row>
    <row r="41">
      <c r="A41" s="28" t="inlineStr">
        <is>
          <t xml:space="preserve">   Check references and citations</t>
        </is>
      </c>
      <c r="B41" s="29" t="inlineStr">
        <is>
          <t>Task</t>
        </is>
      </c>
      <c r="C41" s="30">
        <f>$C$3+ROUND(0.8624*($C$4-$C$3),0)</f>
        <v/>
      </c>
      <c r="D41" s="30">
        <f>$C$3+ROUND(0.9083*($C$4-$C$3),0)</f>
        <v/>
      </c>
      <c r="E41" s="29">
        <f>IF(AND(ISNUMBER(C41),ISNUMBER(D41)),D41-C41+1,"")</f>
        <v/>
      </c>
      <c r="F41" s="29" t="inlineStr">
        <is>
          <t>Not started</t>
        </is>
      </c>
      <c r="G41" s="27">
        <f>IF(AND($B41="Milestone",$D41&gt;=G$7,$D41&lt;=G$7+6),"◆","")</f>
        <v/>
      </c>
      <c r="H41" s="27">
        <f>IF(AND($B41="Milestone",$D41&gt;=H$7,$D41&lt;=H$7+6),"◆","")</f>
        <v/>
      </c>
      <c r="I41" s="27">
        <f>IF(AND($B41="Milestone",$D41&gt;=I$7,$D41&lt;=I$7+6),"◆","")</f>
        <v/>
      </c>
      <c r="J41" s="27">
        <f>IF(AND($B41="Milestone",$D41&gt;=J$7,$D41&lt;=J$7+6),"◆","")</f>
        <v/>
      </c>
      <c r="K41" s="27">
        <f>IF(AND($B41="Milestone",$D41&gt;=K$7,$D41&lt;=K$7+6),"◆","")</f>
        <v/>
      </c>
      <c r="L41" s="27">
        <f>IF(AND($B41="Milestone",$D41&gt;=L$7,$D41&lt;=L$7+6),"◆","")</f>
        <v/>
      </c>
      <c r="M41" s="27">
        <f>IF(AND($B41="Milestone",$D41&gt;=M$7,$D41&lt;=M$7+6),"◆","")</f>
        <v/>
      </c>
      <c r="N41" s="27">
        <f>IF(AND($B41="Milestone",$D41&gt;=N$7,$D41&lt;=N$7+6),"◆","")</f>
        <v/>
      </c>
      <c r="O41" s="27">
        <f>IF(AND($B41="Milestone",$D41&gt;=O$7,$D41&lt;=O$7+6),"◆","")</f>
        <v/>
      </c>
      <c r="P41" s="27">
        <f>IF(AND($B41="Milestone",$D41&gt;=P$7,$D41&lt;=P$7+6),"◆","")</f>
        <v/>
      </c>
      <c r="Q41" s="27">
        <f>IF(AND($B41="Milestone",$D41&gt;=Q$7,$D41&lt;=Q$7+6),"◆","")</f>
        <v/>
      </c>
      <c r="R41" s="27">
        <f>IF(AND($B41="Milestone",$D41&gt;=R$7,$D41&lt;=R$7+6),"◆","")</f>
        <v/>
      </c>
      <c r="S41" s="27">
        <f>IF(AND($B41="Milestone",$D41&gt;=S$7,$D41&lt;=S$7+6),"◆","")</f>
        <v/>
      </c>
      <c r="T41" s="27">
        <f>IF(AND($B41="Milestone",$D41&gt;=T$7,$D41&lt;=T$7+6),"◆","")</f>
        <v/>
      </c>
      <c r="U41" s="27">
        <f>IF(AND($B41="Milestone",$D41&gt;=U$7,$D41&lt;=U$7+6),"◆","")</f>
        <v/>
      </c>
      <c r="V41" s="27">
        <f>IF(AND($B41="Milestone",$D41&gt;=V$7,$D41&lt;=V$7+6),"◆","")</f>
        <v/>
      </c>
      <c r="W41" s="27">
        <f>IF(AND($B41="Milestone",$D41&gt;=W$7,$D41&lt;=W$7+6),"◆","")</f>
        <v/>
      </c>
      <c r="X41" s="27">
        <f>IF(AND($B41="Milestone",$D41&gt;=X$7,$D41&lt;=X$7+6),"◆","")</f>
        <v/>
      </c>
      <c r="Y41" s="27">
        <f>IF(AND($B41="Milestone",$D41&gt;=Y$7,$D41&lt;=Y$7+6),"◆","")</f>
        <v/>
      </c>
      <c r="Z41" s="27">
        <f>IF(AND($B41="Milestone",$D41&gt;=Z$7,$D41&lt;=Z$7+6),"◆","")</f>
        <v/>
      </c>
      <c r="AA41" s="27">
        <f>IF(AND($B41="Milestone",$D41&gt;=AA$7,$D41&lt;=AA$7+6),"◆","")</f>
        <v/>
      </c>
      <c r="AB41" s="27">
        <f>IF(AND($B41="Milestone",$D41&gt;=AB$7,$D41&lt;=AB$7+6),"◆","")</f>
        <v/>
      </c>
    </row>
    <row r="42">
      <c r="A42" s="28" t="inlineStr">
        <is>
          <t xml:space="preserve">   Proofread (read it aloud)</t>
        </is>
      </c>
      <c r="B42" s="29" t="inlineStr">
        <is>
          <t>Task</t>
        </is>
      </c>
      <c r="C42" s="30">
        <f>$C$3+ROUND(0.9083*($C$4-$C$3),0)</f>
        <v/>
      </c>
      <c r="D42" s="30">
        <f>$C$3+ROUND(0.945*($C$4-$C$3),0)</f>
        <v/>
      </c>
      <c r="E42" s="29">
        <f>IF(AND(ISNUMBER(C42),ISNUMBER(D42)),D42-C42+1,"")</f>
        <v/>
      </c>
      <c r="F42" s="29" t="inlineStr">
        <is>
          <t>Not started</t>
        </is>
      </c>
      <c r="G42" s="27">
        <f>IF(AND($B42="Milestone",$D42&gt;=G$7,$D42&lt;=G$7+6),"◆","")</f>
        <v/>
      </c>
      <c r="H42" s="27">
        <f>IF(AND($B42="Milestone",$D42&gt;=H$7,$D42&lt;=H$7+6),"◆","")</f>
        <v/>
      </c>
      <c r="I42" s="27">
        <f>IF(AND($B42="Milestone",$D42&gt;=I$7,$D42&lt;=I$7+6),"◆","")</f>
        <v/>
      </c>
      <c r="J42" s="27">
        <f>IF(AND($B42="Milestone",$D42&gt;=J$7,$D42&lt;=J$7+6),"◆","")</f>
        <v/>
      </c>
      <c r="K42" s="27">
        <f>IF(AND($B42="Milestone",$D42&gt;=K$7,$D42&lt;=K$7+6),"◆","")</f>
        <v/>
      </c>
      <c r="L42" s="27">
        <f>IF(AND($B42="Milestone",$D42&gt;=L$7,$D42&lt;=L$7+6),"◆","")</f>
        <v/>
      </c>
      <c r="M42" s="27">
        <f>IF(AND($B42="Milestone",$D42&gt;=M$7,$D42&lt;=M$7+6),"◆","")</f>
        <v/>
      </c>
      <c r="N42" s="27">
        <f>IF(AND($B42="Milestone",$D42&gt;=N$7,$D42&lt;=N$7+6),"◆","")</f>
        <v/>
      </c>
      <c r="O42" s="27">
        <f>IF(AND($B42="Milestone",$D42&gt;=O$7,$D42&lt;=O$7+6),"◆","")</f>
        <v/>
      </c>
      <c r="P42" s="27">
        <f>IF(AND($B42="Milestone",$D42&gt;=P$7,$D42&lt;=P$7+6),"◆","")</f>
        <v/>
      </c>
      <c r="Q42" s="27">
        <f>IF(AND($B42="Milestone",$D42&gt;=Q$7,$D42&lt;=Q$7+6),"◆","")</f>
        <v/>
      </c>
      <c r="R42" s="27">
        <f>IF(AND($B42="Milestone",$D42&gt;=R$7,$D42&lt;=R$7+6),"◆","")</f>
        <v/>
      </c>
      <c r="S42" s="27">
        <f>IF(AND($B42="Milestone",$D42&gt;=S$7,$D42&lt;=S$7+6),"◆","")</f>
        <v/>
      </c>
      <c r="T42" s="27">
        <f>IF(AND($B42="Milestone",$D42&gt;=T$7,$D42&lt;=T$7+6),"◆","")</f>
        <v/>
      </c>
      <c r="U42" s="27">
        <f>IF(AND($B42="Milestone",$D42&gt;=U$7,$D42&lt;=U$7+6),"◆","")</f>
        <v/>
      </c>
      <c r="V42" s="27">
        <f>IF(AND($B42="Milestone",$D42&gt;=V$7,$D42&lt;=V$7+6),"◆","")</f>
        <v/>
      </c>
      <c r="W42" s="27">
        <f>IF(AND($B42="Milestone",$D42&gt;=W$7,$D42&lt;=W$7+6),"◆","")</f>
        <v/>
      </c>
      <c r="X42" s="27">
        <f>IF(AND($B42="Milestone",$D42&gt;=X$7,$D42&lt;=X$7+6),"◆","")</f>
        <v/>
      </c>
      <c r="Y42" s="27">
        <f>IF(AND($B42="Milestone",$D42&gt;=Y$7,$D42&lt;=Y$7+6),"◆","")</f>
        <v/>
      </c>
      <c r="Z42" s="27">
        <f>IF(AND($B42="Milestone",$D42&gt;=Z$7,$D42&lt;=Z$7+6),"◆","")</f>
        <v/>
      </c>
      <c r="AA42" s="27">
        <f>IF(AND($B42="Milestone",$D42&gt;=AA$7,$D42&lt;=AA$7+6),"◆","")</f>
        <v/>
      </c>
      <c r="AB42" s="27">
        <f>IF(AND($B42="Milestone",$D42&gt;=AB$7,$D42&lt;=AB$7+6),"◆","")</f>
        <v/>
      </c>
    </row>
    <row r="43">
      <c r="A43" s="24" t="inlineStr">
        <is>
          <t>Formatting and hand-in</t>
        </is>
      </c>
      <c r="B43" s="25" t="inlineStr">
        <is>
          <t>Phase</t>
        </is>
      </c>
      <c r="C43" s="26">
        <f>$C$3+ROUND(0.9541*($C$4-$C$3),0)</f>
        <v/>
      </c>
      <c r="D43" s="26">
        <f>$C$4</f>
        <v/>
      </c>
      <c r="E43" s="25">
        <f>IF(AND(ISNUMBER(C43),ISNUMBER(D43)),D43-C43+1,"")</f>
        <v/>
      </c>
      <c r="F43" s="25" t="inlineStr"/>
      <c r="G43" s="27">
        <f>IF(AND($B43="Milestone",$D43&gt;=G$7,$D43&lt;=G$7+6),"◆","")</f>
        <v/>
      </c>
      <c r="H43" s="27">
        <f>IF(AND($B43="Milestone",$D43&gt;=H$7,$D43&lt;=H$7+6),"◆","")</f>
        <v/>
      </c>
      <c r="I43" s="27">
        <f>IF(AND($B43="Milestone",$D43&gt;=I$7,$D43&lt;=I$7+6),"◆","")</f>
        <v/>
      </c>
      <c r="J43" s="27">
        <f>IF(AND($B43="Milestone",$D43&gt;=J$7,$D43&lt;=J$7+6),"◆","")</f>
        <v/>
      </c>
      <c r="K43" s="27">
        <f>IF(AND($B43="Milestone",$D43&gt;=K$7,$D43&lt;=K$7+6),"◆","")</f>
        <v/>
      </c>
      <c r="L43" s="27">
        <f>IF(AND($B43="Milestone",$D43&gt;=L$7,$D43&lt;=L$7+6),"◆","")</f>
        <v/>
      </c>
      <c r="M43" s="27">
        <f>IF(AND($B43="Milestone",$D43&gt;=M$7,$D43&lt;=M$7+6),"◆","")</f>
        <v/>
      </c>
      <c r="N43" s="27">
        <f>IF(AND($B43="Milestone",$D43&gt;=N$7,$D43&lt;=N$7+6),"◆","")</f>
        <v/>
      </c>
      <c r="O43" s="27">
        <f>IF(AND($B43="Milestone",$D43&gt;=O$7,$D43&lt;=O$7+6),"◆","")</f>
        <v/>
      </c>
      <c r="P43" s="27">
        <f>IF(AND($B43="Milestone",$D43&gt;=P$7,$D43&lt;=P$7+6),"◆","")</f>
        <v/>
      </c>
      <c r="Q43" s="27">
        <f>IF(AND($B43="Milestone",$D43&gt;=Q$7,$D43&lt;=Q$7+6),"◆","")</f>
        <v/>
      </c>
      <c r="R43" s="27">
        <f>IF(AND($B43="Milestone",$D43&gt;=R$7,$D43&lt;=R$7+6),"◆","")</f>
        <v/>
      </c>
      <c r="S43" s="27">
        <f>IF(AND($B43="Milestone",$D43&gt;=S$7,$D43&lt;=S$7+6),"◆","")</f>
        <v/>
      </c>
      <c r="T43" s="27">
        <f>IF(AND($B43="Milestone",$D43&gt;=T$7,$D43&lt;=T$7+6),"◆","")</f>
        <v/>
      </c>
      <c r="U43" s="27">
        <f>IF(AND($B43="Milestone",$D43&gt;=U$7,$D43&lt;=U$7+6),"◆","")</f>
        <v/>
      </c>
      <c r="V43" s="27">
        <f>IF(AND($B43="Milestone",$D43&gt;=V$7,$D43&lt;=V$7+6),"◆","")</f>
        <v/>
      </c>
      <c r="W43" s="27">
        <f>IF(AND($B43="Milestone",$D43&gt;=W$7,$D43&lt;=W$7+6),"◆","")</f>
        <v/>
      </c>
      <c r="X43" s="27">
        <f>IF(AND($B43="Milestone",$D43&gt;=X$7,$D43&lt;=X$7+6),"◆","")</f>
        <v/>
      </c>
      <c r="Y43" s="27">
        <f>IF(AND($B43="Milestone",$D43&gt;=Y$7,$D43&lt;=Y$7+6),"◆","")</f>
        <v/>
      </c>
      <c r="Z43" s="27">
        <f>IF(AND($B43="Milestone",$D43&gt;=Z$7,$D43&lt;=Z$7+6),"◆","")</f>
        <v/>
      </c>
      <c r="AA43" s="27">
        <f>IF(AND($B43="Milestone",$D43&gt;=AA$7,$D43&lt;=AA$7+6),"◆","")</f>
        <v/>
      </c>
      <c r="AB43" s="27">
        <f>IF(AND($B43="Milestone",$D43&gt;=AB$7,$D43&lt;=AB$7+6),"◆","")</f>
        <v/>
      </c>
    </row>
    <row r="44">
      <c r="A44" s="28" t="inlineStr">
        <is>
          <t xml:space="preserve">   Format to your department’s guidelines</t>
        </is>
      </c>
      <c r="B44" s="29" t="inlineStr">
        <is>
          <t>Task</t>
        </is>
      </c>
      <c r="C44" s="30">
        <f>$C$3+ROUND(0.9541*($C$4-$C$3),0)</f>
        <v/>
      </c>
      <c r="D44" s="30">
        <f>$C$3+ROUND(0.9725*($C$4-$C$3),0)</f>
        <v/>
      </c>
      <c r="E44" s="29">
        <f>IF(AND(ISNUMBER(C44),ISNUMBER(D44)),D44-C44+1,"")</f>
        <v/>
      </c>
      <c r="F44" s="29" t="inlineStr">
        <is>
          <t>Not started</t>
        </is>
      </c>
      <c r="G44" s="27">
        <f>IF(AND($B44="Milestone",$D44&gt;=G$7,$D44&lt;=G$7+6),"◆","")</f>
        <v/>
      </c>
      <c r="H44" s="27">
        <f>IF(AND($B44="Milestone",$D44&gt;=H$7,$D44&lt;=H$7+6),"◆","")</f>
        <v/>
      </c>
      <c r="I44" s="27">
        <f>IF(AND($B44="Milestone",$D44&gt;=I$7,$D44&lt;=I$7+6),"◆","")</f>
        <v/>
      </c>
      <c r="J44" s="27">
        <f>IF(AND($B44="Milestone",$D44&gt;=J$7,$D44&lt;=J$7+6),"◆","")</f>
        <v/>
      </c>
      <c r="K44" s="27">
        <f>IF(AND($B44="Milestone",$D44&gt;=K$7,$D44&lt;=K$7+6),"◆","")</f>
        <v/>
      </c>
      <c r="L44" s="27">
        <f>IF(AND($B44="Milestone",$D44&gt;=L$7,$D44&lt;=L$7+6),"◆","")</f>
        <v/>
      </c>
      <c r="M44" s="27">
        <f>IF(AND($B44="Milestone",$D44&gt;=M$7,$D44&lt;=M$7+6),"◆","")</f>
        <v/>
      </c>
      <c r="N44" s="27">
        <f>IF(AND($B44="Milestone",$D44&gt;=N$7,$D44&lt;=N$7+6),"◆","")</f>
        <v/>
      </c>
      <c r="O44" s="27">
        <f>IF(AND($B44="Milestone",$D44&gt;=O$7,$D44&lt;=O$7+6),"◆","")</f>
        <v/>
      </c>
      <c r="P44" s="27">
        <f>IF(AND($B44="Milestone",$D44&gt;=P$7,$D44&lt;=P$7+6),"◆","")</f>
        <v/>
      </c>
      <c r="Q44" s="27">
        <f>IF(AND($B44="Milestone",$D44&gt;=Q$7,$D44&lt;=Q$7+6),"◆","")</f>
        <v/>
      </c>
      <c r="R44" s="27">
        <f>IF(AND($B44="Milestone",$D44&gt;=R$7,$D44&lt;=R$7+6),"◆","")</f>
        <v/>
      </c>
      <c r="S44" s="27">
        <f>IF(AND($B44="Milestone",$D44&gt;=S$7,$D44&lt;=S$7+6),"◆","")</f>
        <v/>
      </c>
      <c r="T44" s="27">
        <f>IF(AND($B44="Milestone",$D44&gt;=T$7,$D44&lt;=T$7+6),"◆","")</f>
        <v/>
      </c>
      <c r="U44" s="27">
        <f>IF(AND($B44="Milestone",$D44&gt;=U$7,$D44&lt;=U$7+6),"◆","")</f>
        <v/>
      </c>
      <c r="V44" s="27">
        <f>IF(AND($B44="Milestone",$D44&gt;=V$7,$D44&lt;=V$7+6),"◆","")</f>
        <v/>
      </c>
      <c r="W44" s="27">
        <f>IF(AND($B44="Milestone",$D44&gt;=W$7,$D44&lt;=W$7+6),"◆","")</f>
        <v/>
      </c>
      <c r="X44" s="27">
        <f>IF(AND($B44="Milestone",$D44&gt;=X$7,$D44&lt;=X$7+6),"◆","")</f>
        <v/>
      </c>
      <c r="Y44" s="27">
        <f>IF(AND($B44="Milestone",$D44&gt;=Y$7,$D44&lt;=Y$7+6),"◆","")</f>
        <v/>
      </c>
      <c r="Z44" s="27">
        <f>IF(AND($B44="Milestone",$D44&gt;=Z$7,$D44&lt;=Z$7+6),"◆","")</f>
        <v/>
      </c>
      <c r="AA44" s="27">
        <f>IF(AND($B44="Milestone",$D44&gt;=AA$7,$D44&lt;=AA$7+6),"◆","")</f>
        <v/>
      </c>
      <c r="AB44" s="27">
        <f>IF(AND($B44="Milestone",$D44&gt;=AB$7,$D44&lt;=AB$7+6),"◆","")</f>
        <v/>
      </c>
    </row>
    <row r="45">
      <c r="A45" s="28" t="inlineStr">
        <is>
          <t xml:space="preserve">   Hand in your dissertation</t>
        </is>
      </c>
      <c r="B45" s="29" t="inlineStr">
        <is>
          <t>Milestone</t>
        </is>
      </c>
      <c r="C45" s="30">
        <f>$C$4</f>
        <v/>
      </c>
      <c r="D45" s="30">
        <f>$C$4</f>
        <v/>
      </c>
      <c r="E45" s="29">
        <f>IF(AND(ISNUMBER(C45),ISNUMBER(D45)),D45-C45+1,"")</f>
        <v/>
      </c>
      <c r="F45" s="29" t="inlineStr">
        <is>
          <t>Not started</t>
        </is>
      </c>
      <c r="G45" s="27">
        <f>IF(AND($B45="Milestone",$D45&gt;=G$7,$D45&lt;=G$7+6),"◆","")</f>
        <v/>
      </c>
      <c r="H45" s="27">
        <f>IF(AND($B45="Milestone",$D45&gt;=H$7,$D45&lt;=H$7+6),"◆","")</f>
        <v/>
      </c>
      <c r="I45" s="27">
        <f>IF(AND($B45="Milestone",$D45&gt;=I$7,$D45&lt;=I$7+6),"◆","")</f>
        <v/>
      </c>
      <c r="J45" s="27">
        <f>IF(AND($B45="Milestone",$D45&gt;=J$7,$D45&lt;=J$7+6),"◆","")</f>
        <v/>
      </c>
      <c r="K45" s="27">
        <f>IF(AND($B45="Milestone",$D45&gt;=K$7,$D45&lt;=K$7+6),"◆","")</f>
        <v/>
      </c>
      <c r="L45" s="27">
        <f>IF(AND($B45="Milestone",$D45&gt;=L$7,$D45&lt;=L$7+6),"◆","")</f>
        <v/>
      </c>
      <c r="M45" s="27">
        <f>IF(AND($B45="Milestone",$D45&gt;=M$7,$D45&lt;=M$7+6),"◆","")</f>
        <v/>
      </c>
      <c r="N45" s="27">
        <f>IF(AND($B45="Milestone",$D45&gt;=N$7,$D45&lt;=N$7+6),"◆","")</f>
        <v/>
      </c>
      <c r="O45" s="27">
        <f>IF(AND($B45="Milestone",$D45&gt;=O$7,$D45&lt;=O$7+6),"◆","")</f>
        <v/>
      </c>
      <c r="P45" s="27">
        <f>IF(AND($B45="Milestone",$D45&gt;=P$7,$D45&lt;=P$7+6),"◆","")</f>
        <v/>
      </c>
      <c r="Q45" s="27">
        <f>IF(AND($B45="Milestone",$D45&gt;=Q$7,$D45&lt;=Q$7+6),"◆","")</f>
        <v/>
      </c>
      <c r="R45" s="27">
        <f>IF(AND($B45="Milestone",$D45&gt;=R$7,$D45&lt;=R$7+6),"◆","")</f>
        <v/>
      </c>
      <c r="S45" s="27">
        <f>IF(AND($B45="Milestone",$D45&gt;=S$7,$D45&lt;=S$7+6),"◆","")</f>
        <v/>
      </c>
      <c r="T45" s="27">
        <f>IF(AND($B45="Milestone",$D45&gt;=T$7,$D45&lt;=T$7+6),"◆","")</f>
        <v/>
      </c>
      <c r="U45" s="27">
        <f>IF(AND($B45="Milestone",$D45&gt;=U$7,$D45&lt;=U$7+6),"◆","")</f>
        <v/>
      </c>
      <c r="V45" s="27">
        <f>IF(AND($B45="Milestone",$D45&gt;=V$7,$D45&lt;=V$7+6),"◆","")</f>
        <v/>
      </c>
      <c r="W45" s="27">
        <f>IF(AND($B45="Milestone",$D45&gt;=W$7,$D45&lt;=W$7+6),"◆","")</f>
        <v/>
      </c>
      <c r="X45" s="27">
        <f>IF(AND($B45="Milestone",$D45&gt;=X$7,$D45&lt;=X$7+6),"◆","")</f>
        <v/>
      </c>
      <c r="Y45" s="27">
        <f>IF(AND($B45="Milestone",$D45&gt;=Y$7,$D45&lt;=Y$7+6),"◆","")</f>
        <v/>
      </c>
      <c r="Z45" s="27">
        <f>IF(AND($B45="Milestone",$D45&gt;=Z$7,$D45&lt;=Z$7+6),"◆","")</f>
        <v/>
      </c>
      <c r="AA45" s="27">
        <f>IF(AND($B45="Milestone",$D45&gt;=AA$7,$D45&lt;=AA$7+6),"◆","")</f>
        <v/>
      </c>
      <c r="AB45" s="27">
        <f>IF(AND($B45="Milestone",$D45&gt;=AB$7,$D45&lt;=AB$7+6),"◆","")</f>
        <v/>
      </c>
    </row>
    <row r="46">
      <c r="A46" s="28" t="n"/>
      <c r="B46" s="29" t="n"/>
      <c r="C46" s="30" t="n"/>
      <c r="D46" s="30" t="n"/>
      <c r="E46" s="29">
        <f>IF(AND(ISNUMBER(C46),ISNUMBER(D46)),D46-C46+1,"")</f>
        <v/>
      </c>
      <c r="F46" s="29" t="n"/>
      <c r="G46" s="27">
        <f>IF(AND($B46="Milestone",$D46&gt;=G$7,$D46&lt;=G$7+6),"◆","")</f>
        <v/>
      </c>
      <c r="H46" s="27">
        <f>IF(AND($B46="Milestone",$D46&gt;=H$7,$D46&lt;=H$7+6),"◆","")</f>
        <v/>
      </c>
      <c r="I46" s="27">
        <f>IF(AND($B46="Milestone",$D46&gt;=I$7,$D46&lt;=I$7+6),"◆","")</f>
        <v/>
      </c>
      <c r="J46" s="27">
        <f>IF(AND($B46="Milestone",$D46&gt;=J$7,$D46&lt;=J$7+6),"◆","")</f>
        <v/>
      </c>
      <c r="K46" s="27">
        <f>IF(AND($B46="Milestone",$D46&gt;=K$7,$D46&lt;=K$7+6),"◆","")</f>
        <v/>
      </c>
      <c r="L46" s="27">
        <f>IF(AND($B46="Milestone",$D46&gt;=L$7,$D46&lt;=L$7+6),"◆","")</f>
        <v/>
      </c>
      <c r="M46" s="27">
        <f>IF(AND($B46="Milestone",$D46&gt;=M$7,$D46&lt;=M$7+6),"◆","")</f>
        <v/>
      </c>
      <c r="N46" s="27">
        <f>IF(AND($B46="Milestone",$D46&gt;=N$7,$D46&lt;=N$7+6),"◆","")</f>
        <v/>
      </c>
      <c r="O46" s="27">
        <f>IF(AND($B46="Milestone",$D46&gt;=O$7,$D46&lt;=O$7+6),"◆","")</f>
        <v/>
      </c>
      <c r="P46" s="27">
        <f>IF(AND($B46="Milestone",$D46&gt;=P$7,$D46&lt;=P$7+6),"◆","")</f>
        <v/>
      </c>
      <c r="Q46" s="27">
        <f>IF(AND($B46="Milestone",$D46&gt;=Q$7,$D46&lt;=Q$7+6),"◆","")</f>
        <v/>
      </c>
      <c r="R46" s="27">
        <f>IF(AND($B46="Milestone",$D46&gt;=R$7,$D46&lt;=R$7+6),"◆","")</f>
        <v/>
      </c>
      <c r="S46" s="27">
        <f>IF(AND($B46="Milestone",$D46&gt;=S$7,$D46&lt;=S$7+6),"◆","")</f>
        <v/>
      </c>
      <c r="T46" s="27">
        <f>IF(AND($B46="Milestone",$D46&gt;=T$7,$D46&lt;=T$7+6),"◆","")</f>
        <v/>
      </c>
      <c r="U46" s="27">
        <f>IF(AND($B46="Milestone",$D46&gt;=U$7,$D46&lt;=U$7+6),"◆","")</f>
        <v/>
      </c>
      <c r="V46" s="27">
        <f>IF(AND($B46="Milestone",$D46&gt;=V$7,$D46&lt;=V$7+6),"◆","")</f>
        <v/>
      </c>
      <c r="W46" s="27">
        <f>IF(AND($B46="Milestone",$D46&gt;=W$7,$D46&lt;=W$7+6),"◆","")</f>
        <v/>
      </c>
      <c r="X46" s="27">
        <f>IF(AND($B46="Milestone",$D46&gt;=X$7,$D46&lt;=X$7+6),"◆","")</f>
        <v/>
      </c>
      <c r="Y46" s="27">
        <f>IF(AND($B46="Milestone",$D46&gt;=Y$7,$D46&lt;=Y$7+6),"◆","")</f>
        <v/>
      </c>
      <c r="Z46" s="27">
        <f>IF(AND($B46="Milestone",$D46&gt;=Z$7,$D46&lt;=Z$7+6),"◆","")</f>
        <v/>
      </c>
      <c r="AA46" s="27">
        <f>IF(AND($B46="Milestone",$D46&gt;=AA$7,$D46&lt;=AA$7+6),"◆","")</f>
        <v/>
      </c>
      <c r="AB46" s="27">
        <f>IF(AND($B46="Milestone",$D46&gt;=AB$7,$D46&lt;=AB$7+6),"◆","")</f>
        <v/>
      </c>
    </row>
    <row r="47">
      <c r="A47" s="28" t="n"/>
      <c r="B47" s="29" t="n"/>
      <c r="C47" s="30" t="n"/>
      <c r="D47" s="30" t="n"/>
      <c r="E47" s="29">
        <f>IF(AND(ISNUMBER(C47),ISNUMBER(D47)),D47-C47+1,"")</f>
        <v/>
      </c>
      <c r="F47" s="29" t="n"/>
      <c r="G47" s="27">
        <f>IF(AND($B47="Milestone",$D47&gt;=G$7,$D47&lt;=G$7+6),"◆","")</f>
        <v/>
      </c>
      <c r="H47" s="27">
        <f>IF(AND($B47="Milestone",$D47&gt;=H$7,$D47&lt;=H$7+6),"◆","")</f>
        <v/>
      </c>
      <c r="I47" s="27">
        <f>IF(AND($B47="Milestone",$D47&gt;=I$7,$D47&lt;=I$7+6),"◆","")</f>
        <v/>
      </c>
      <c r="J47" s="27">
        <f>IF(AND($B47="Milestone",$D47&gt;=J$7,$D47&lt;=J$7+6),"◆","")</f>
        <v/>
      </c>
      <c r="K47" s="27">
        <f>IF(AND($B47="Milestone",$D47&gt;=K$7,$D47&lt;=K$7+6),"◆","")</f>
        <v/>
      </c>
      <c r="L47" s="27">
        <f>IF(AND($B47="Milestone",$D47&gt;=L$7,$D47&lt;=L$7+6),"◆","")</f>
        <v/>
      </c>
      <c r="M47" s="27">
        <f>IF(AND($B47="Milestone",$D47&gt;=M$7,$D47&lt;=M$7+6),"◆","")</f>
        <v/>
      </c>
      <c r="N47" s="27">
        <f>IF(AND($B47="Milestone",$D47&gt;=N$7,$D47&lt;=N$7+6),"◆","")</f>
        <v/>
      </c>
      <c r="O47" s="27">
        <f>IF(AND($B47="Milestone",$D47&gt;=O$7,$D47&lt;=O$7+6),"◆","")</f>
        <v/>
      </c>
      <c r="P47" s="27">
        <f>IF(AND($B47="Milestone",$D47&gt;=P$7,$D47&lt;=P$7+6),"◆","")</f>
        <v/>
      </c>
      <c r="Q47" s="27">
        <f>IF(AND($B47="Milestone",$D47&gt;=Q$7,$D47&lt;=Q$7+6),"◆","")</f>
        <v/>
      </c>
      <c r="R47" s="27">
        <f>IF(AND($B47="Milestone",$D47&gt;=R$7,$D47&lt;=R$7+6),"◆","")</f>
        <v/>
      </c>
      <c r="S47" s="27">
        <f>IF(AND($B47="Milestone",$D47&gt;=S$7,$D47&lt;=S$7+6),"◆","")</f>
        <v/>
      </c>
      <c r="T47" s="27">
        <f>IF(AND($B47="Milestone",$D47&gt;=T$7,$D47&lt;=T$7+6),"◆","")</f>
        <v/>
      </c>
      <c r="U47" s="27">
        <f>IF(AND($B47="Milestone",$D47&gt;=U$7,$D47&lt;=U$7+6),"◆","")</f>
        <v/>
      </c>
      <c r="V47" s="27">
        <f>IF(AND($B47="Milestone",$D47&gt;=V$7,$D47&lt;=V$7+6),"◆","")</f>
        <v/>
      </c>
      <c r="W47" s="27">
        <f>IF(AND($B47="Milestone",$D47&gt;=W$7,$D47&lt;=W$7+6),"◆","")</f>
        <v/>
      </c>
      <c r="X47" s="27">
        <f>IF(AND($B47="Milestone",$D47&gt;=X$7,$D47&lt;=X$7+6),"◆","")</f>
        <v/>
      </c>
      <c r="Y47" s="27">
        <f>IF(AND($B47="Milestone",$D47&gt;=Y$7,$D47&lt;=Y$7+6),"◆","")</f>
        <v/>
      </c>
      <c r="Z47" s="27">
        <f>IF(AND($B47="Milestone",$D47&gt;=Z$7,$D47&lt;=Z$7+6),"◆","")</f>
        <v/>
      </c>
      <c r="AA47" s="27">
        <f>IF(AND($B47="Milestone",$D47&gt;=AA$7,$D47&lt;=AA$7+6),"◆","")</f>
        <v/>
      </c>
      <c r="AB47" s="27">
        <f>IF(AND($B47="Milestone",$D47&gt;=AB$7,$D47&lt;=AB$7+6),"◆","")</f>
        <v/>
      </c>
    </row>
    <row r="48">
      <c r="A48" s="28" t="n"/>
      <c r="B48" s="29" t="n"/>
      <c r="C48" s="30" t="n"/>
      <c r="D48" s="30" t="n"/>
      <c r="E48" s="29">
        <f>IF(AND(ISNUMBER(C48),ISNUMBER(D48)),D48-C48+1,"")</f>
        <v/>
      </c>
      <c r="F48" s="29" t="n"/>
      <c r="G48" s="27">
        <f>IF(AND($B48="Milestone",$D48&gt;=G$7,$D48&lt;=G$7+6),"◆","")</f>
        <v/>
      </c>
      <c r="H48" s="27">
        <f>IF(AND($B48="Milestone",$D48&gt;=H$7,$D48&lt;=H$7+6),"◆","")</f>
        <v/>
      </c>
      <c r="I48" s="27">
        <f>IF(AND($B48="Milestone",$D48&gt;=I$7,$D48&lt;=I$7+6),"◆","")</f>
        <v/>
      </c>
      <c r="J48" s="27">
        <f>IF(AND($B48="Milestone",$D48&gt;=J$7,$D48&lt;=J$7+6),"◆","")</f>
        <v/>
      </c>
      <c r="K48" s="27">
        <f>IF(AND($B48="Milestone",$D48&gt;=K$7,$D48&lt;=K$7+6),"◆","")</f>
        <v/>
      </c>
      <c r="L48" s="27">
        <f>IF(AND($B48="Milestone",$D48&gt;=L$7,$D48&lt;=L$7+6),"◆","")</f>
        <v/>
      </c>
      <c r="M48" s="27">
        <f>IF(AND($B48="Milestone",$D48&gt;=M$7,$D48&lt;=M$7+6),"◆","")</f>
        <v/>
      </c>
      <c r="N48" s="27">
        <f>IF(AND($B48="Milestone",$D48&gt;=N$7,$D48&lt;=N$7+6),"◆","")</f>
        <v/>
      </c>
      <c r="O48" s="27">
        <f>IF(AND($B48="Milestone",$D48&gt;=O$7,$D48&lt;=O$7+6),"◆","")</f>
        <v/>
      </c>
      <c r="P48" s="27">
        <f>IF(AND($B48="Milestone",$D48&gt;=P$7,$D48&lt;=P$7+6),"◆","")</f>
        <v/>
      </c>
      <c r="Q48" s="27">
        <f>IF(AND($B48="Milestone",$D48&gt;=Q$7,$D48&lt;=Q$7+6),"◆","")</f>
        <v/>
      </c>
      <c r="R48" s="27">
        <f>IF(AND($B48="Milestone",$D48&gt;=R$7,$D48&lt;=R$7+6),"◆","")</f>
        <v/>
      </c>
      <c r="S48" s="27">
        <f>IF(AND($B48="Milestone",$D48&gt;=S$7,$D48&lt;=S$7+6),"◆","")</f>
        <v/>
      </c>
      <c r="T48" s="27">
        <f>IF(AND($B48="Milestone",$D48&gt;=T$7,$D48&lt;=T$7+6),"◆","")</f>
        <v/>
      </c>
      <c r="U48" s="27">
        <f>IF(AND($B48="Milestone",$D48&gt;=U$7,$D48&lt;=U$7+6),"◆","")</f>
        <v/>
      </c>
      <c r="V48" s="27">
        <f>IF(AND($B48="Milestone",$D48&gt;=V$7,$D48&lt;=V$7+6),"◆","")</f>
        <v/>
      </c>
      <c r="W48" s="27">
        <f>IF(AND($B48="Milestone",$D48&gt;=W$7,$D48&lt;=W$7+6),"◆","")</f>
        <v/>
      </c>
      <c r="X48" s="27">
        <f>IF(AND($B48="Milestone",$D48&gt;=X$7,$D48&lt;=X$7+6),"◆","")</f>
        <v/>
      </c>
      <c r="Y48" s="27">
        <f>IF(AND($B48="Milestone",$D48&gt;=Y$7,$D48&lt;=Y$7+6),"◆","")</f>
        <v/>
      </c>
      <c r="Z48" s="27">
        <f>IF(AND($B48="Milestone",$D48&gt;=Z$7,$D48&lt;=Z$7+6),"◆","")</f>
        <v/>
      </c>
      <c r="AA48" s="27">
        <f>IF(AND($B48="Milestone",$D48&gt;=AA$7,$D48&lt;=AA$7+6),"◆","")</f>
        <v/>
      </c>
      <c r="AB48" s="27">
        <f>IF(AND($B48="Milestone",$D48&gt;=AB$7,$D48&lt;=AB$7+6),"◆","")</f>
        <v/>
      </c>
    </row>
    <row r="49">
      <c r="A49" s="28" t="n"/>
      <c r="B49" s="29" t="n"/>
      <c r="C49" s="30" t="n"/>
      <c r="D49" s="30" t="n"/>
      <c r="E49" s="29">
        <f>IF(AND(ISNUMBER(C49),ISNUMBER(D49)),D49-C49+1,"")</f>
        <v/>
      </c>
      <c r="F49" s="29" t="n"/>
      <c r="G49" s="27">
        <f>IF(AND($B49="Milestone",$D49&gt;=G$7,$D49&lt;=G$7+6),"◆","")</f>
        <v/>
      </c>
      <c r="H49" s="27">
        <f>IF(AND($B49="Milestone",$D49&gt;=H$7,$D49&lt;=H$7+6),"◆","")</f>
        <v/>
      </c>
      <c r="I49" s="27">
        <f>IF(AND($B49="Milestone",$D49&gt;=I$7,$D49&lt;=I$7+6),"◆","")</f>
        <v/>
      </c>
      <c r="J49" s="27">
        <f>IF(AND($B49="Milestone",$D49&gt;=J$7,$D49&lt;=J$7+6),"◆","")</f>
        <v/>
      </c>
      <c r="K49" s="27">
        <f>IF(AND($B49="Milestone",$D49&gt;=K$7,$D49&lt;=K$7+6),"◆","")</f>
        <v/>
      </c>
      <c r="L49" s="27">
        <f>IF(AND($B49="Milestone",$D49&gt;=L$7,$D49&lt;=L$7+6),"◆","")</f>
        <v/>
      </c>
      <c r="M49" s="27">
        <f>IF(AND($B49="Milestone",$D49&gt;=M$7,$D49&lt;=M$7+6),"◆","")</f>
        <v/>
      </c>
      <c r="N49" s="27">
        <f>IF(AND($B49="Milestone",$D49&gt;=N$7,$D49&lt;=N$7+6),"◆","")</f>
        <v/>
      </c>
      <c r="O49" s="27">
        <f>IF(AND($B49="Milestone",$D49&gt;=O$7,$D49&lt;=O$7+6),"◆","")</f>
        <v/>
      </c>
      <c r="P49" s="27">
        <f>IF(AND($B49="Milestone",$D49&gt;=P$7,$D49&lt;=P$7+6),"◆","")</f>
        <v/>
      </c>
      <c r="Q49" s="27">
        <f>IF(AND($B49="Milestone",$D49&gt;=Q$7,$D49&lt;=Q$7+6),"◆","")</f>
        <v/>
      </c>
      <c r="R49" s="27">
        <f>IF(AND($B49="Milestone",$D49&gt;=R$7,$D49&lt;=R$7+6),"◆","")</f>
        <v/>
      </c>
      <c r="S49" s="27">
        <f>IF(AND($B49="Milestone",$D49&gt;=S$7,$D49&lt;=S$7+6),"◆","")</f>
        <v/>
      </c>
      <c r="T49" s="27">
        <f>IF(AND($B49="Milestone",$D49&gt;=T$7,$D49&lt;=T$7+6),"◆","")</f>
        <v/>
      </c>
      <c r="U49" s="27">
        <f>IF(AND($B49="Milestone",$D49&gt;=U$7,$D49&lt;=U$7+6),"◆","")</f>
        <v/>
      </c>
      <c r="V49" s="27">
        <f>IF(AND($B49="Milestone",$D49&gt;=V$7,$D49&lt;=V$7+6),"◆","")</f>
        <v/>
      </c>
      <c r="W49" s="27">
        <f>IF(AND($B49="Milestone",$D49&gt;=W$7,$D49&lt;=W$7+6),"◆","")</f>
        <v/>
      </c>
      <c r="X49" s="27">
        <f>IF(AND($B49="Milestone",$D49&gt;=X$7,$D49&lt;=X$7+6),"◆","")</f>
        <v/>
      </c>
      <c r="Y49" s="27">
        <f>IF(AND($B49="Milestone",$D49&gt;=Y$7,$D49&lt;=Y$7+6),"◆","")</f>
        <v/>
      </c>
      <c r="Z49" s="27">
        <f>IF(AND($B49="Milestone",$D49&gt;=Z$7,$D49&lt;=Z$7+6),"◆","")</f>
        <v/>
      </c>
      <c r="AA49" s="27">
        <f>IF(AND($B49="Milestone",$D49&gt;=AA$7,$D49&lt;=AA$7+6),"◆","")</f>
        <v/>
      </c>
      <c r="AB49" s="27">
        <f>IF(AND($B49="Milestone",$D49&gt;=AB$7,$D49&lt;=AB$7+6),"◆","")</f>
        <v/>
      </c>
    </row>
    <row r="50">
      <c r="A50" s="28" t="n"/>
      <c r="B50" s="29" t="n"/>
      <c r="C50" s="30" t="n"/>
      <c r="D50" s="30" t="n"/>
      <c r="E50" s="29">
        <f>IF(AND(ISNUMBER(C50),ISNUMBER(D50)),D50-C50+1,"")</f>
        <v/>
      </c>
      <c r="F50" s="29" t="n"/>
      <c r="G50" s="27">
        <f>IF(AND($B50="Milestone",$D50&gt;=G$7,$D50&lt;=G$7+6),"◆","")</f>
        <v/>
      </c>
      <c r="H50" s="27">
        <f>IF(AND($B50="Milestone",$D50&gt;=H$7,$D50&lt;=H$7+6),"◆","")</f>
        <v/>
      </c>
      <c r="I50" s="27">
        <f>IF(AND($B50="Milestone",$D50&gt;=I$7,$D50&lt;=I$7+6),"◆","")</f>
        <v/>
      </c>
      <c r="J50" s="27">
        <f>IF(AND($B50="Milestone",$D50&gt;=J$7,$D50&lt;=J$7+6),"◆","")</f>
        <v/>
      </c>
      <c r="K50" s="27">
        <f>IF(AND($B50="Milestone",$D50&gt;=K$7,$D50&lt;=K$7+6),"◆","")</f>
        <v/>
      </c>
      <c r="L50" s="27">
        <f>IF(AND($B50="Milestone",$D50&gt;=L$7,$D50&lt;=L$7+6),"◆","")</f>
        <v/>
      </c>
      <c r="M50" s="27">
        <f>IF(AND($B50="Milestone",$D50&gt;=M$7,$D50&lt;=M$7+6),"◆","")</f>
        <v/>
      </c>
      <c r="N50" s="27">
        <f>IF(AND($B50="Milestone",$D50&gt;=N$7,$D50&lt;=N$7+6),"◆","")</f>
        <v/>
      </c>
      <c r="O50" s="27">
        <f>IF(AND($B50="Milestone",$D50&gt;=O$7,$D50&lt;=O$7+6),"◆","")</f>
        <v/>
      </c>
      <c r="P50" s="27">
        <f>IF(AND($B50="Milestone",$D50&gt;=P$7,$D50&lt;=P$7+6),"◆","")</f>
        <v/>
      </c>
      <c r="Q50" s="27">
        <f>IF(AND($B50="Milestone",$D50&gt;=Q$7,$D50&lt;=Q$7+6),"◆","")</f>
        <v/>
      </c>
      <c r="R50" s="27">
        <f>IF(AND($B50="Milestone",$D50&gt;=R$7,$D50&lt;=R$7+6),"◆","")</f>
        <v/>
      </c>
      <c r="S50" s="27">
        <f>IF(AND($B50="Milestone",$D50&gt;=S$7,$D50&lt;=S$7+6),"◆","")</f>
        <v/>
      </c>
      <c r="T50" s="27">
        <f>IF(AND($B50="Milestone",$D50&gt;=T$7,$D50&lt;=T$7+6),"◆","")</f>
        <v/>
      </c>
      <c r="U50" s="27">
        <f>IF(AND($B50="Milestone",$D50&gt;=U$7,$D50&lt;=U$7+6),"◆","")</f>
        <v/>
      </c>
      <c r="V50" s="27">
        <f>IF(AND($B50="Milestone",$D50&gt;=V$7,$D50&lt;=V$7+6),"◆","")</f>
        <v/>
      </c>
      <c r="W50" s="27">
        <f>IF(AND($B50="Milestone",$D50&gt;=W$7,$D50&lt;=W$7+6),"◆","")</f>
        <v/>
      </c>
      <c r="X50" s="27">
        <f>IF(AND($B50="Milestone",$D50&gt;=X$7,$D50&lt;=X$7+6),"◆","")</f>
        <v/>
      </c>
      <c r="Y50" s="27">
        <f>IF(AND($B50="Milestone",$D50&gt;=Y$7,$D50&lt;=Y$7+6),"◆","")</f>
        <v/>
      </c>
      <c r="Z50" s="27">
        <f>IF(AND($B50="Milestone",$D50&gt;=Z$7,$D50&lt;=Z$7+6),"◆","")</f>
        <v/>
      </c>
      <c r="AA50" s="27">
        <f>IF(AND($B50="Milestone",$D50&gt;=AA$7,$D50&lt;=AA$7+6),"◆","")</f>
        <v/>
      </c>
      <c r="AB50" s="27">
        <f>IF(AND($B50="Milestone",$D50&gt;=AB$7,$D50&lt;=AB$7+6),"◆","")</f>
        <v/>
      </c>
    </row>
    <row r="51">
      <c r="A51" s="28" t="n"/>
      <c r="B51" s="29" t="n"/>
      <c r="C51" s="30" t="n"/>
      <c r="D51" s="30" t="n"/>
      <c r="E51" s="29">
        <f>IF(AND(ISNUMBER(C51),ISNUMBER(D51)),D51-C51+1,"")</f>
        <v/>
      </c>
      <c r="F51" s="29" t="n"/>
      <c r="G51" s="27">
        <f>IF(AND($B51="Milestone",$D51&gt;=G$7,$D51&lt;=G$7+6),"◆","")</f>
        <v/>
      </c>
      <c r="H51" s="27">
        <f>IF(AND($B51="Milestone",$D51&gt;=H$7,$D51&lt;=H$7+6),"◆","")</f>
        <v/>
      </c>
      <c r="I51" s="27">
        <f>IF(AND($B51="Milestone",$D51&gt;=I$7,$D51&lt;=I$7+6),"◆","")</f>
        <v/>
      </c>
      <c r="J51" s="27">
        <f>IF(AND($B51="Milestone",$D51&gt;=J$7,$D51&lt;=J$7+6),"◆","")</f>
        <v/>
      </c>
      <c r="K51" s="27">
        <f>IF(AND($B51="Milestone",$D51&gt;=K$7,$D51&lt;=K$7+6),"◆","")</f>
        <v/>
      </c>
      <c r="L51" s="27">
        <f>IF(AND($B51="Milestone",$D51&gt;=L$7,$D51&lt;=L$7+6),"◆","")</f>
        <v/>
      </c>
      <c r="M51" s="27">
        <f>IF(AND($B51="Milestone",$D51&gt;=M$7,$D51&lt;=M$7+6),"◆","")</f>
        <v/>
      </c>
      <c r="N51" s="27">
        <f>IF(AND($B51="Milestone",$D51&gt;=N$7,$D51&lt;=N$7+6),"◆","")</f>
        <v/>
      </c>
      <c r="O51" s="27">
        <f>IF(AND($B51="Milestone",$D51&gt;=O$7,$D51&lt;=O$7+6),"◆","")</f>
        <v/>
      </c>
      <c r="P51" s="27">
        <f>IF(AND($B51="Milestone",$D51&gt;=P$7,$D51&lt;=P$7+6),"◆","")</f>
        <v/>
      </c>
      <c r="Q51" s="27">
        <f>IF(AND($B51="Milestone",$D51&gt;=Q$7,$D51&lt;=Q$7+6),"◆","")</f>
        <v/>
      </c>
      <c r="R51" s="27">
        <f>IF(AND($B51="Milestone",$D51&gt;=R$7,$D51&lt;=R$7+6),"◆","")</f>
        <v/>
      </c>
      <c r="S51" s="27">
        <f>IF(AND($B51="Milestone",$D51&gt;=S$7,$D51&lt;=S$7+6),"◆","")</f>
        <v/>
      </c>
      <c r="T51" s="27">
        <f>IF(AND($B51="Milestone",$D51&gt;=T$7,$D51&lt;=T$7+6),"◆","")</f>
        <v/>
      </c>
      <c r="U51" s="27">
        <f>IF(AND($B51="Milestone",$D51&gt;=U$7,$D51&lt;=U$7+6),"◆","")</f>
        <v/>
      </c>
      <c r="V51" s="27">
        <f>IF(AND($B51="Milestone",$D51&gt;=V$7,$D51&lt;=V$7+6),"◆","")</f>
        <v/>
      </c>
      <c r="W51" s="27">
        <f>IF(AND($B51="Milestone",$D51&gt;=W$7,$D51&lt;=W$7+6),"◆","")</f>
        <v/>
      </c>
      <c r="X51" s="27">
        <f>IF(AND($B51="Milestone",$D51&gt;=X$7,$D51&lt;=X$7+6),"◆","")</f>
        <v/>
      </c>
      <c r="Y51" s="27">
        <f>IF(AND($B51="Milestone",$D51&gt;=Y$7,$D51&lt;=Y$7+6),"◆","")</f>
        <v/>
      </c>
      <c r="Z51" s="27">
        <f>IF(AND($B51="Milestone",$D51&gt;=Z$7,$D51&lt;=Z$7+6),"◆","")</f>
        <v/>
      </c>
      <c r="AA51" s="27">
        <f>IF(AND($B51="Milestone",$D51&gt;=AA$7,$D51&lt;=AA$7+6),"◆","")</f>
        <v/>
      </c>
      <c r="AB51" s="27">
        <f>IF(AND($B51="Milestone",$D51&gt;=AB$7,$D51&lt;=AB$7+6),"◆","")</f>
        <v/>
      </c>
    </row>
    <row r="52">
      <c r="A52" s="28" t="n"/>
      <c r="B52" s="29" t="n"/>
      <c r="C52" s="30" t="n"/>
      <c r="D52" s="30" t="n"/>
      <c r="E52" s="29">
        <f>IF(AND(ISNUMBER(C52),ISNUMBER(D52)),D52-C52+1,"")</f>
        <v/>
      </c>
      <c r="F52" s="29" t="n"/>
      <c r="G52" s="27">
        <f>IF(AND($B52="Milestone",$D52&gt;=G$7,$D52&lt;=G$7+6),"◆","")</f>
        <v/>
      </c>
      <c r="H52" s="27">
        <f>IF(AND($B52="Milestone",$D52&gt;=H$7,$D52&lt;=H$7+6),"◆","")</f>
        <v/>
      </c>
      <c r="I52" s="27">
        <f>IF(AND($B52="Milestone",$D52&gt;=I$7,$D52&lt;=I$7+6),"◆","")</f>
        <v/>
      </c>
      <c r="J52" s="27">
        <f>IF(AND($B52="Milestone",$D52&gt;=J$7,$D52&lt;=J$7+6),"◆","")</f>
        <v/>
      </c>
      <c r="K52" s="27">
        <f>IF(AND($B52="Milestone",$D52&gt;=K$7,$D52&lt;=K$7+6),"◆","")</f>
        <v/>
      </c>
      <c r="L52" s="27">
        <f>IF(AND($B52="Milestone",$D52&gt;=L$7,$D52&lt;=L$7+6),"◆","")</f>
        <v/>
      </c>
      <c r="M52" s="27">
        <f>IF(AND($B52="Milestone",$D52&gt;=M$7,$D52&lt;=M$7+6),"◆","")</f>
        <v/>
      </c>
      <c r="N52" s="27">
        <f>IF(AND($B52="Milestone",$D52&gt;=N$7,$D52&lt;=N$7+6),"◆","")</f>
        <v/>
      </c>
      <c r="O52" s="27">
        <f>IF(AND($B52="Milestone",$D52&gt;=O$7,$D52&lt;=O$7+6),"◆","")</f>
        <v/>
      </c>
      <c r="P52" s="27">
        <f>IF(AND($B52="Milestone",$D52&gt;=P$7,$D52&lt;=P$7+6),"◆","")</f>
        <v/>
      </c>
      <c r="Q52" s="27">
        <f>IF(AND($B52="Milestone",$D52&gt;=Q$7,$D52&lt;=Q$7+6),"◆","")</f>
        <v/>
      </c>
      <c r="R52" s="27">
        <f>IF(AND($B52="Milestone",$D52&gt;=R$7,$D52&lt;=R$7+6),"◆","")</f>
        <v/>
      </c>
      <c r="S52" s="27">
        <f>IF(AND($B52="Milestone",$D52&gt;=S$7,$D52&lt;=S$7+6),"◆","")</f>
        <v/>
      </c>
      <c r="T52" s="27">
        <f>IF(AND($B52="Milestone",$D52&gt;=T$7,$D52&lt;=T$7+6),"◆","")</f>
        <v/>
      </c>
      <c r="U52" s="27">
        <f>IF(AND($B52="Milestone",$D52&gt;=U$7,$D52&lt;=U$7+6),"◆","")</f>
        <v/>
      </c>
      <c r="V52" s="27">
        <f>IF(AND($B52="Milestone",$D52&gt;=V$7,$D52&lt;=V$7+6),"◆","")</f>
        <v/>
      </c>
      <c r="W52" s="27">
        <f>IF(AND($B52="Milestone",$D52&gt;=W$7,$D52&lt;=W$7+6),"◆","")</f>
        <v/>
      </c>
      <c r="X52" s="27">
        <f>IF(AND($B52="Milestone",$D52&gt;=X$7,$D52&lt;=X$7+6),"◆","")</f>
        <v/>
      </c>
      <c r="Y52" s="27">
        <f>IF(AND($B52="Milestone",$D52&gt;=Y$7,$D52&lt;=Y$7+6),"◆","")</f>
        <v/>
      </c>
      <c r="Z52" s="27">
        <f>IF(AND($B52="Milestone",$D52&gt;=Z$7,$D52&lt;=Z$7+6),"◆","")</f>
        <v/>
      </c>
      <c r="AA52" s="27">
        <f>IF(AND($B52="Milestone",$D52&gt;=AA$7,$D52&lt;=AA$7+6),"◆","")</f>
        <v/>
      </c>
      <c r="AB52" s="27">
        <f>IF(AND($B52="Milestone",$D52&gt;=AB$7,$D52&lt;=AB$7+6),"◆","")</f>
        <v/>
      </c>
    </row>
    <row r="53">
      <c r="A53" s="28" t="n"/>
      <c r="B53" s="29" t="n"/>
      <c r="C53" s="30" t="n"/>
      <c r="D53" s="30" t="n"/>
      <c r="E53" s="29">
        <f>IF(AND(ISNUMBER(C53),ISNUMBER(D53)),D53-C53+1,"")</f>
        <v/>
      </c>
      <c r="F53" s="29" t="n"/>
      <c r="G53" s="27">
        <f>IF(AND($B53="Milestone",$D53&gt;=G$7,$D53&lt;=G$7+6),"◆","")</f>
        <v/>
      </c>
      <c r="H53" s="27">
        <f>IF(AND($B53="Milestone",$D53&gt;=H$7,$D53&lt;=H$7+6),"◆","")</f>
        <v/>
      </c>
      <c r="I53" s="27">
        <f>IF(AND($B53="Milestone",$D53&gt;=I$7,$D53&lt;=I$7+6),"◆","")</f>
        <v/>
      </c>
      <c r="J53" s="27">
        <f>IF(AND($B53="Milestone",$D53&gt;=J$7,$D53&lt;=J$7+6),"◆","")</f>
        <v/>
      </c>
      <c r="K53" s="27">
        <f>IF(AND($B53="Milestone",$D53&gt;=K$7,$D53&lt;=K$7+6),"◆","")</f>
        <v/>
      </c>
      <c r="L53" s="27">
        <f>IF(AND($B53="Milestone",$D53&gt;=L$7,$D53&lt;=L$7+6),"◆","")</f>
        <v/>
      </c>
      <c r="M53" s="27">
        <f>IF(AND($B53="Milestone",$D53&gt;=M$7,$D53&lt;=M$7+6),"◆","")</f>
        <v/>
      </c>
      <c r="N53" s="27">
        <f>IF(AND($B53="Milestone",$D53&gt;=N$7,$D53&lt;=N$7+6),"◆","")</f>
        <v/>
      </c>
      <c r="O53" s="27">
        <f>IF(AND($B53="Milestone",$D53&gt;=O$7,$D53&lt;=O$7+6),"◆","")</f>
        <v/>
      </c>
      <c r="P53" s="27">
        <f>IF(AND($B53="Milestone",$D53&gt;=P$7,$D53&lt;=P$7+6),"◆","")</f>
        <v/>
      </c>
      <c r="Q53" s="27">
        <f>IF(AND($B53="Milestone",$D53&gt;=Q$7,$D53&lt;=Q$7+6),"◆","")</f>
        <v/>
      </c>
      <c r="R53" s="27">
        <f>IF(AND($B53="Milestone",$D53&gt;=R$7,$D53&lt;=R$7+6),"◆","")</f>
        <v/>
      </c>
      <c r="S53" s="27">
        <f>IF(AND($B53="Milestone",$D53&gt;=S$7,$D53&lt;=S$7+6),"◆","")</f>
        <v/>
      </c>
      <c r="T53" s="27">
        <f>IF(AND($B53="Milestone",$D53&gt;=T$7,$D53&lt;=T$7+6),"◆","")</f>
        <v/>
      </c>
      <c r="U53" s="27">
        <f>IF(AND($B53="Milestone",$D53&gt;=U$7,$D53&lt;=U$7+6),"◆","")</f>
        <v/>
      </c>
      <c r="V53" s="27">
        <f>IF(AND($B53="Milestone",$D53&gt;=V$7,$D53&lt;=V$7+6),"◆","")</f>
        <v/>
      </c>
      <c r="W53" s="27">
        <f>IF(AND($B53="Milestone",$D53&gt;=W$7,$D53&lt;=W$7+6),"◆","")</f>
        <v/>
      </c>
      <c r="X53" s="27">
        <f>IF(AND($B53="Milestone",$D53&gt;=X$7,$D53&lt;=X$7+6),"◆","")</f>
        <v/>
      </c>
      <c r="Y53" s="27">
        <f>IF(AND($B53="Milestone",$D53&gt;=Y$7,$D53&lt;=Y$7+6),"◆","")</f>
        <v/>
      </c>
      <c r="Z53" s="27">
        <f>IF(AND($B53="Milestone",$D53&gt;=Z$7,$D53&lt;=Z$7+6),"◆","")</f>
        <v/>
      </c>
      <c r="AA53" s="27">
        <f>IF(AND($B53="Milestone",$D53&gt;=AA$7,$D53&lt;=AA$7+6),"◆","")</f>
        <v/>
      </c>
      <c r="AB53" s="27">
        <f>IF(AND($B53="Milestone",$D53&gt;=AB$7,$D53&lt;=AB$7+6),"◆","")</f>
        <v/>
      </c>
    </row>
    <row r="54">
      <c r="A54" s="28" t="n"/>
      <c r="B54" s="29" t="n"/>
      <c r="C54" s="30" t="n"/>
      <c r="D54" s="30" t="n"/>
      <c r="E54" s="29">
        <f>IF(AND(ISNUMBER(C54),ISNUMBER(D54)),D54-C54+1,"")</f>
        <v/>
      </c>
      <c r="F54" s="29" t="n"/>
      <c r="G54" s="27">
        <f>IF(AND($B54="Milestone",$D54&gt;=G$7,$D54&lt;=G$7+6),"◆","")</f>
        <v/>
      </c>
      <c r="H54" s="27">
        <f>IF(AND($B54="Milestone",$D54&gt;=H$7,$D54&lt;=H$7+6),"◆","")</f>
        <v/>
      </c>
      <c r="I54" s="27">
        <f>IF(AND($B54="Milestone",$D54&gt;=I$7,$D54&lt;=I$7+6),"◆","")</f>
        <v/>
      </c>
      <c r="J54" s="27">
        <f>IF(AND($B54="Milestone",$D54&gt;=J$7,$D54&lt;=J$7+6),"◆","")</f>
        <v/>
      </c>
      <c r="K54" s="27">
        <f>IF(AND($B54="Milestone",$D54&gt;=K$7,$D54&lt;=K$7+6),"◆","")</f>
        <v/>
      </c>
      <c r="L54" s="27">
        <f>IF(AND($B54="Milestone",$D54&gt;=L$7,$D54&lt;=L$7+6),"◆","")</f>
        <v/>
      </c>
      <c r="M54" s="27">
        <f>IF(AND($B54="Milestone",$D54&gt;=M$7,$D54&lt;=M$7+6),"◆","")</f>
        <v/>
      </c>
      <c r="N54" s="27">
        <f>IF(AND($B54="Milestone",$D54&gt;=N$7,$D54&lt;=N$7+6),"◆","")</f>
        <v/>
      </c>
      <c r="O54" s="27">
        <f>IF(AND($B54="Milestone",$D54&gt;=O$7,$D54&lt;=O$7+6),"◆","")</f>
        <v/>
      </c>
      <c r="P54" s="27">
        <f>IF(AND($B54="Milestone",$D54&gt;=P$7,$D54&lt;=P$7+6),"◆","")</f>
        <v/>
      </c>
      <c r="Q54" s="27">
        <f>IF(AND($B54="Milestone",$D54&gt;=Q$7,$D54&lt;=Q$7+6),"◆","")</f>
        <v/>
      </c>
      <c r="R54" s="27">
        <f>IF(AND($B54="Milestone",$D54&gt;=R$7,$D54&lt;=R$7+6),"◆","")</f>
        <v/>
      </c>
      <c r="S54" s="27">
        <f>IF(AND($B54="Milestone",$D54&gt;=S$7,$D54&lt;=S$7+6),"◆","")</f>
        <v/>
      </c>
      <c r="T54" s="27">
        <f>IF(AND($B54="Milestone",$D54&gt;=T$7,$D54&lt;=T$7+6),"◆","")</f>
        <v/>
      </c>
      <c r="U54" s="27">
        <f>IF(AND($B54="Milestone",$D54&gt;=U$7,$D54&lt;=U$7+6),"◆","")</f>
        <v/>
      </c>
      <c r="V54" s="27">
        <f>IF(AND($B54="Milestone",$D54&gt;=V$7,$D54&lt;=V$7+6),"◆","")</f>
        <v/>
      </c>
      <c r="W54" s="27">
        <f>IF(AND($B54="Milestone",$D54&gt;=W$7,$D54&lt;=W$7+6),"◆","")</f>
        <v/>
      </c>
      <c r="X54" s="27">
        <f>IF(AND($B54="Milestone",$D54&gt;=X$7,$D54&lt;=X$7+6),"◆","")</f>
        <v/>
      </c>
      <c r="Y54" s="27">
        <f>IF(AND($B54="Milestone",$D54&gt;=Y$7,$D54&lt;=Y$7+6),"◆","")</f>
        <v/>
      </c>
      <c r="Z54" s="27">
        <f>IF(AND($B54="Milestone",$D54&gt;=Z$7,$D54&lt;=Z$7+6),"◆","")</f>
        <v/>
      </c>
      <c r="AA54" s="27">
        <f>IF(AND($B54="Milestone",$D54&gt;=AA$7,$D54&lt;=AA$7+6),"◆","")</f>
        <v/>
      </c>
      <c r="AB54" s="27">
        <f>IF(AND($B54="Milestone",$D54&gt;=AB$7,$D54&lt;=AB$7+6),"◆","")</f>
        <v/>
      </c>
    </row>
    <row r="55">
      <c r="A55" s="28" t="n"/>
      <c r="B55" s="29" t="n"/>
      <c r="C55" s="30" t="n"/>
      <c r="D55" s="30" t="n"/>
      <c r="E55" s="29">
        <f>IF(AND(ISNUMBER(C55),ISNUMBER(D55)),D55-C55+1,"")</f>
        <v/>
      </c>
      <c r="F55" s="29" t="n"/>
      <c r="G55" s="27">
        <f>IF(AND($B55="Milestone",$D55&gt;=G$7,$D55&lt;=G$7+6),"◆","")</f>
        <v/>
      </c>
      <c r="H55" s="27">
        <f>IF(AND($B55="Milestone",$D55&gt;=H$7,$D55&lt;=H$7+6),"◆","")</f>
        <v/>
      </c>
      <c r="I55" s="27">
        <f>IF(AND($B55="Milestone",$D55&gt;=I$7,$D55&lt;=I$7+6),"◆","")</f>
        <v/>
      </c>
      <c r="J55" s="27">
        <f>IF(AND($B55="Milestone",$D55&gt;=J$7,$D55&lt;=J$7+6),"◆","")</f>
        <v/>
      </c>
      <c r="K55" s="27">
        <f>IF(AND($B55="Milestone",$D55&gt;=K$7,$D55&lt;=K$7+6),"◆","")</f>
        <v/>
      </c>
      <c r="L55" s="27">
        <f>IF(AND($B55="Milestone",$D55&gt;=L$7,$D55&lt;=L$7+6),"◆","")</f>
        <v/>
      </c>
      <c r="M55" s="27">
        <f>IF(AND($B55="Milestone",$D55&gt;=M$7,$D55&lt;=M$7+6),"◆","")</f>
        <v/>
      </c>
      <c r="N55" s="27">
        <f>IF(AND($B55="Milestone",$D55&gt;=N$7,$D55&lt;=N$7+6),"◆","")</f>
        <v/>
      </c>
      <c r="O55" s="27">
        <f>IF(AND($B55="Milestone",$D55&gt;=O$7,$D55&lt;=O$7+6),"◆","")</f>
        <v/>
      </c>
      <c r="P55" s="27">
        <f>IF(AND($B55="Milestone",$D55&gt;=P$7,$D55&lt;=P$7+6),"◆","")</f>
        <v/>
      </c>
      <c r="Q55" s="27">
        <f>IF(AND($B55="Milestone",$D55&gt;=Q$7,$D55&lt;=Q$7+6),"◆","")</f>
        <v/>
      </c>
      <c r="R55" s="27">
        <f>IF(AND($B55="Milestone",$D55&gt;=R$7,$D55&lt;=R$7+6),"◆","")</f>
        <v/>
      </c>
      <c r="S55" s="27">
        <f>IF(AND($B55="Milestone",$D55&gt;=S$7,$D55&lt;=S$7+6),"◆","")</f>
        <v/>
      </c>
      <c r="T55" s="27">
        <f>IF(AND($B55="Milestone",$D55&gt;=T$7,$D55&lt;=T$7+6),"◆","")</f>
        <v/>
      </c>
      <c r="U55" s="27">
        <f>IF(AND($B55="Milestone",$D55&gt;=U$7,$D55&lt;=U$7+6),"◆","")</f>
        <v/>
      </c>
      <c r="V55" s="27">
        <f>IF(AND($B55="Milestone",$D55&gt;=V$7,$D55&lt;=V$7+6),"◆","")</f>
        <v/>
      </c>
      <c r="W55" s="27">
        <f>IF(AND($B55="Milestone",$D55&gt;=W$7,$D55&lt;=W$7+6),"◆","")</f>
        <v/>
      </c>
      <c r="X55" s="27">
        <f>IF(AND($B55="Milestone",$D55&gt;=X$7,$D55&lt;=X$7+6),"◆","")</f>
        <v/>
      </c>
      <c r="Y55" s="27">
        <f>IF(AND($B55="Milestone",$D55&gt;=Y$7,$D55&lt;=Y$7+6),"◆","")</f>
        <v/>
      </c>
      <c r="Z55" s="27">
        <f>IF(AND($B55="Milestone",$D55&gt;=Z$7,$D55&lt;=Z$7+6),"◆","")</f>
        <v/>
      </c>
      <c r="AA55" s="27">
        <f>IF(AND($B55="Milestone",$D55&gt;=AA$7,$D55&lt;=AA$7+6),"◆","")</f>
        <v/>
      </c>
      <c r="AB55" s="27">
        <f>IF(AND($B55="Milestone",$D55&gt;=AB$7,$D55&lt;=AB$7+6),"◆","")</f>
        <v/>
      </c>
    </row>
    <row r="56">
      <c r="A56" s="28" t="n"/>
      <c r="B56" s="29" t="n"/>
      <c r="C56" s="30" t="n"/>
      <c r="D56" s="30" t="n"/>
      <c r="E56" s="29">
        <f>IF(AND(ISNUMBER(C56),ISNUMBER(D56)),D56-C56+1,"")</f>
        <v/>
      </c>
      <c r="F56" s="29" t="n"/>
      <c r="G56" s="27">
        <f>IF(AND($B56="Milestone",$D56&gt;=G$7,$D56&lt;=G$7+6),"◆","")</f>
        <v/>
      </c>
      <c r="H56" s="27">
        <f>IF(AND($B56="Milestone",$D56&gt;=H$7,$D56&lt;=H$7+6),"◆","")</f>
        <v/>
      </c>
      <c r="I56" s="27">
        <f>IF(AND($B56="Milestone",$D56&gt;=I$7,$D56&lt;=I$7+6),"◆","")</f>
        <v/>
      </c>
      <c r="J56" s="27">
        <f>IF(AND($B56="Milestone",$D56&gt;=J$7,$D56&lt;=J$7+6),"◆","")</f>
        <v/>
      </c>
      <c r="K56" s="27">
        <f>IF(AND($B56="Milestone",$D56&gt;=K$7,$D56&lt;=K$7+6),"◆","")</f>
        <v/>
      </c>
      <c r="L56" s="27">
        <f>IF(AND($B56="Milestone",$D56&gt;=L$7,$D56&lt;=L$7+6),"◆","")</f>
        <v/>
      </c>
      <c r="M56" s="27">
        <f>IF(AND($B56="Milestone",$D56&gt;=M$7,$D56&lt;=M$7+6),"◆","")</f>
        <v/>
      </c>
      <c r="N56" s="27">
        <f>IF(AND($B56="Milestone",$D56&gt;=N$7,$D56&lt;=N$7+6),"◆","")</f>
        <v/>
      </c>
      <c r="O56" s="27">
        <f>IF(AND($B56="Milestone",$D56&gt;=O$7,$D56&lt;=O$7+6),"◆","")</f>
        <v/>
      </c>
      <c r="P56" s="27">
        <f>IF(AND($B56="Milestone",$D56&gt;=P$7,$D56&lt;=P$7+6),"◆","")</f>
        <v/>
      </c>
      <c r="Q56" s="27">
        <f>IF(AND($B56="Milestone",$D56&gt;=Q$7,$D56&lt;=Q$7+6),"◆","")</f>
        <v/>
      </c>
      <c r="R56" s="27">
        <f>IF(AND($B56="Milestone",$D56&gt;=R$7,$D56&lt;=R$7+6),"◆","")</f>
        <v/>
      </c>
      <c r="S56" s="27">
        <f>IF(AND($B56="Milestone",$D56&gt;=S$7,$D56&lt;=S$7+6),"◆","")</f>
        <v/>
      </c>
      <c r="T56" s="27">
        <f>IF(AND($B56="Milestone",$D56&gt;=T$7,$D56&lt;=T$7+6),"◆","")</f>
        <v/>
      </c>
      <c r="U56" s="27">
        <f>IF(AND($B56="Milestone",$D56&gt;=U$7,$D56&lt;=U$7+6),"◆","")</f>
        <v/>
      </c>
      <c r="V56" s="27">
        <f>IF(AND($B56="Milestone",$D56&gt;=V$7,$D56&lt;=V$7+6),"◆","")</f>
        <v/>
      </c>
      <c r="W56" s="27">
        <f>IF(AND($B56="Milestone",$D56&gt;=W$7,$D56&lt;=W$7+6),"◆","")</f>
        <v/>
      </c>
      <c r="X56" s="27">
        <f>IF(AND($B56="Milestone",$D56&gt;=X$7,$D56&lt;=X$7+6),"◆","")</f>
        <v/>
      </c>
      <c r="Y56" s="27">
        <f>IF(AND($B56="Milestone",$D56&gt;=Y$7,$D56&lt;=Y$7+6),"◆","")</f>
        <v/>
      </c>
      <c r="Z56" s="27">
        <f>IF(AND($B56="Milestone",$D56&gt;=Z$7,$D56&lt;=Z$7+6),"◆","")</f>
        <v/>
      </c>
      <c r="AA56" s="27">
        <f>IF(AND($B56="Milestone",$D56&gt;=AA$7,$D56&lt;=AA$7+6),"◆","")</f>
        <v/>
      </c>
      <c r="AB56" s="27">
        <f>IF(AND($B56="Milestone",$D56&gt;=AB$7,$D56&lt;=AB$7+6),"◆","")</f>
        <v/>
      </c>
    </row>
    <row r="57">
      <c r="A57" s="28" t="n"/>
      <c r="B57" s="29" t="n"/>
      <c r="C57" s="30" t="n"/>
      <c r="D57" s="30" t="n"/>
      <c r="E57" s="29">
        <f>IF(AND(ISNUMBER(C57),ISNUMBER(D57)),D57-C57+1,"")</f>
        <v/>
      </c>
      <c r="F57" s="29" t="n"/>
      <c r="G57" s="27">
        <f>IF(AND($B57="Milestone",$D57&gt;=G$7,$D57&lt;=G$7+6),"◆","")</f>
        <v/>
      </c>
      <c r="H57" s="27">
        <f>IF(AND($B57="Milestone",$D57&gt;=H$7,$D57&lt;=H$7+6),"◆","")</f>
        <v/>
      </c>
      <c r="I57" s="27">
        <f>IF(AND($B57="Milestone",$D57&gt;=I$7,$D57&lt;=I$7+6),"◆","")</f>
        <v/>
      </c>
      <c r="J57" s="27">
        <f>IF(AND($B57="Milestone",$D57&gt;=J$7,$D57&lt;=J$7+6),"◆","")</f>
        <v/>
      </c>
      <c r="K57" s="27">
        <f>IF(AND($B57="Milestone",$D57&gt;=K$7,$D57&lt;=K$7+6),"◆","")</f>
        <v/>
      </c>
      <c r="L57" s="27">
        <f>IF(AND($B57="Milestone",$D57&gt;=L$7,$D57&lt;=L$7+6),"◆","")</f>
        <v/>
      </c>
      <c r="M57" s="27">
        <f>IF(AND($B57="Milestone",$D57&gt;=M$7,$D57&lt;=M$7+6),"◆","")</f>
        <v/>
      </c>
      <c r="N57" s="27">
        <f>IF(AND($B57="Milestone",$D57&gt;=N$7,$D57&lt;=N$7+6),"◆","")</f>
        <v/>
      </c>
      <c r="O57" s="27">
        <f>IF(AND($B57="Milestone",$D57&gt;=O$7,$D57&lt;=O$7+6),"◆","")</f>
        <v/>
      </c>
      <c r="P57" s="27">
        <f>IF(AND($B57="Milestone",$D57&gt;=P$7,$D57&lt;=P$7+6),"◆","")</f>
        <v/>
      </c>
      <c r="Q57" s="27">
        <f>IF(AND($B57="Milestone",$D57&gt;=Q$7,$D57&lt;=Q$7+6),"◆","")</f>
        <v/>
      </c>
      <c r="R57" s="27">
        <f>IF(AND($B57="Milestone",$D57&gt;=R$7,$D57&lt;=R$7+6),"◆","")</f>
        <v/>
      </c>
      <c r="S57" s="27">
        <f>IF(AND($B57="Milestone",$D57&gt;=S$7,$D57&lt;=S$7+6),"◆","")</f>
        <v/>
      </c>
      <c r="T57" s="27">
        <f>IF(AND($B57="Milestone",$D57&gt;=T$7,$D57&lt;=T$7+6),"◆","")</f>
        <v/>
      </c>
      <c r="U57" s="27">
        <f>IF(AND($B57="Milestone",$D57&gt;=U$7,$D57&lt;=U$7+6),"◆","")</f>
        <v/>
      </c>
      <c r="V57" s="27">
        <f>IF(AND($B57="Milestone",$D57&gt;=V$7,$D57&lt;=V$7+6),"◆","")</f>
        <v/>
      </c>
      <c r="W57" s="27">
        <f>IF(AND($B57="Milestone",$D57&gt;=W$7,$D57&lt;=W$7+6),"◆","")</f>
        <v/>
      </c>
      <c r="X57" s="27">
        <f>IF(AND($B57="Milestone",$D57&gt;=X$7,$D57&lt;=X$7+6),"◆","")</f>
        <v/>
      </c>
      <c r="Y57" s="27">
        <f>IF(AND($B57="Milestone",$D57&gt;=Y$7,$D57&lt;=Y$7+6),"◆","")</f>
        <v/>
      </c>
      <c r="Z57" s="27">
        <f>IF(AND($B57="Milestone",$D57&gt;=Z$7,$D57&lt;=Z$7+6),"◆","")</f>
        <v/>
      </c>
      <c r="AA57" s="27">
        <f>IF(AND($B57="Milestone",$D57&gt;=AA$7,$D57&lt;=AA$7+6),"◆","")</f>
        <v/>
      </c>
      <c r="AB57" s="27">
        <f>IF(AND($B57="Milestone",$D57&gt;=AB$7,$D57&lt;=AB$7+6),"◆","")</f>
        <v/>
      </c>
    </row>
  </sheetData>
  <mergeCells count="3">
    <mergeCell ref="C3:D3"/>
    <mergeCell ref="C5:D5"/>
    <mergeCell ref="C4:D4"/>
  </mergeCells>
  <conditionalFormatting sqref="G8:AB57">
    <cfRule type="expression" priority="1" dxfId="0" stopIfTrue="0">
      <formula>AND($B8="Milestone",$D8&gt;=G$7,$D8&lt;=G$7+6)</formula>
    </cfRule>
    <cfRule type="expression" priority="2" dxfId="1" stopIfTrue="0">
      <formula>AND($F8="Done",AND(ISNUMBER($C8),ISNUMBER($D8),$C8&lt;=G$7+6,$D8&gt;=G$7))</formula>
    </cfRule>
    <cfRule type="expression" priority="3" dxfId="2" stopIfTrue="0">
      <formula>AND($B8&lt;&gt;"Phase",$F8&lt;&gt;"Done",ISNUMBER($D8),$D8&lt;TODAY(),AND(ISNUMBER($C8),ISNUMBER($D8),$C8&lt;=G$7+6,$D8&gt;=G$7))</formula>
    </cfRule>
    <cfRule type="expression" priority="4" dxfId="3" stopIfTrue="0">
      <formula>AND($B8="Phase",AND(ISNUMBER($C8),ISNUMBER($D8),$C8&lt;=G$7+6,$D8&gt;=G$7))</formula>
    </cfRule>
    <cfRule type="expression" priority="5" dxfId="4" stopIfTrue="0">
      <formula>AND($B8="Task",AND(ISNUMBER($C8),ISNUMBER($D8),$C8&lt;=G$7+6,$D8&gt;=G$7))</formula>
    </cfRule>
    <cfRule type="expression" priority="6" dxfId="5" stopIfTrue="0">
      <formula>AND(TODAY()&gt;=G$7,TODAY()&lt;=G$7+6)</formula>
    </cfRule>
    <cfRule type="expression" priority="7" dxfId="6" stopIfTrue="0">
      <formula>G$7&gt;$C$4</formula>
    </cfRule>
  </conditionalFormatting>
  <conditionalFormatting sqref="G7:AB7">
    <cfRule type="expression" priority="8" dxfId="7">
      <formula>AND(TODAY()&gt;=G$7,TODAY()&lt;=G$7+6)</formula>
    </cfRule>
  </conditionalFormatting>
  <conditionalFormatting sqref="A8:F57">
    <cfRule type="expression" priority="9" dxfId="8">
      <formula>$B8="Phase"</formula>
    </cfRule>
  </conditionalFormatting>
  <conditionalFormatting sqref="A8:A57">
    <cfRule type="expression" priority="10" dxfId="9">
      <formula>$B8="Milestone"</formula>
    </cfRule>
  </conditionalFormatting>
  <conditionalFormatting sqref="F8:F57">
    <cfRule type="expression" priority="11" dxfId="10">
      <formula>$F8="Done"</formula>
    </cfRule>
  </conditionalFormatting>
  <dataValidations count="2">
    <dataValidation sqref="B8:B57" showDropDown="0" showInputMessage="0" showErrorMessage="0" allowBlank="1" type="list">
      <formula1>"Phase,Task,Milestone"</formula1>
    </dataValidation>
    <dataValidation sqref="F8:F57" showDropDown="0" showInputMessage="0" showErrorMessage="0" allowBlank="1" type="list">
      <formula1>"Not started,In progress,Done"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J67"/>
  <sheetViews>
    <sheetView showGridLines="0"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11" customWidth="1" min="4" max="4"/>
    <col width="6" customWidth="1" min="5" max="5"/>
    <col width="12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3.6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.6" customWidth="1" min="41" max="41"/>
    <col width="3.6" customWidth="1" min="42" max="42"/>
    <col width="3.6" customWidth="1" min="43" max="43"/>
    <col width="3.6" customWidth="1" min="44" max="44"/>
    <col width="3.6" customWidth="1" min="45" max="45"/>
    <col width="3.6" customWidth="1" min="46" max="46"/>
    <col width="3.6" customWidth="1" min="47" max="47"/>
    <col width="3.6" customWidth="1" min="48" max="48"/>
    <col width="3.6" customWidth="1" min="49" max="49"/>
    <col width="3.6" customWidth="1" min="50" max="50"/>
    <col width="3.6" customWidth="1" min="51" max="51"/>
    <col width="3.6" customWidth="1" min="52" max="52"/>
    <col width="3.6" customWidth="1" min="53" max="53"/>
    <col width="3.6" customWidth="1" min="54" max="54"/>
    <col width="3.6" customWidth="1" min="55" max="55"/>
    <col width="3.6" customWidth="1" min="56" max="56"/>
    <col width="3.6" customWidth="1" min="57" max="57"/>
    <col width="3.6" customWidth="1" min="58" max="58"/>
    <col width="3.6" customWidth="1" min="59" max="59"/>
    <col width="3.6" customWidth="1" min="60" max="60"/>
    <col width="3.6" customWidth="1" min="61" max="61"/>
    <col width="3.6" customWidth="1" min="62" max="62"/>
  </cols>
  <sheetData>
    <row r="1">
      <c r="A1" s="5" t="inlineStr">
        <is>
          <t>PhD thesis Gantt chart</t>
        </is>
      </c>
    </row>
    <row r="2">
      <c r="A2" s="6" t="inlineStr">
        <is>
          <t>Free template from Trawpie: trawpie.org/dissertation</t>
        </is>
      </c>
    </row>
    <row r="3">
      <c r="A3" s="7" t="inlineStr">
        <is>
          <t>Start date</t>
        </is>
      </c>
      <c r="C3" s="8" t="n">
        <v>46296</v>
      </c>
      <c r="E3" s="9" t="inlineStr">
        <is>
          <t>← type your dates in the yellow cells; every date below moves with them</t>
        </is>
      </c>
    </row>
    <row r="4">
      <c r="A4" s="7" t="inlineStr">
        <is>
          <t>Thesis submission</t>
        </is>
      </c>
      <c r="C4" s="8" t="n">
        <v>47571</v>
      </c>
    </row>
    <row r="5">
      <c r="A5" s="7" t="inlineStr">
        <is>
          <t>Today</t>
        </is>
      </c>
      <c r="C5" s="10">
        <f>TODAY()</f>
        <v/>
      </c>
      <c r="E5" s="11" t="inlineStr">
        <is>
          <t>Key:</t>
        </is>
      </c>
      <c r="G5" s="12" t="n"/>
      <c r="H5" s="13" t="inlineStr">
        <is>
          <t>Phase</t>
        </is>
      </c>
      <c r="K5" s="14" t="n"/>
      <c r="L5" s="13" t="inlineStr">
        <is>
          <t>Task</t>
        </is>
      </c>
      <c r="O5" s="15" t="n"/>
      <c r="P5" s="13" t="inlineStr">
        <is>
          <t>Done</t>
        </is>
      </c>
      <c r="S5" s="16" t="n"/>
      <c r="T5" s="13" t="inlineStr">
        <is>
          <t>Late</t>
        </is>
      </c>
      <c r="W5" s="17" t="n"/>
      <c r="X5" s="13" t="inlineStr">
        <is>
          <t>Milestone ◆</t>
        </is>
      </c>
      <c r="AA5" s="18" t="n"/>
      <c r="AB5" s="13" t="inlineStr">
        <is>
          <t>This month</t>
        </is>
      </c>
    </row>
    <row r="6">
      <c r="F6" s="19" t="inlineStr">
        <is>
          <t>Year</t>
        </is>
      </c>
      <c r="G6" s="31">
        <f>IF(OR(MONTH(G7)=1,COLUMN()=7),YEAR(G7),"")</f>
        <v/>
      </c>
      <c r="H6" s="31">
        <f>IF(OR(MONTH(H7)=1,COLUMN()=7),YEAR(H7),"")</f>
        <v/>
      </c>
      <c r="I6" s="31">
        <f>IF(OR(MONTH(I7)=1,COLUMN()=7),YEAR(I7),"")</f>
        <v/>
      </c>
      <c r="J6" s="31">
        <f>IF(OR(MONTH(J7)=1,COLUMN()=7),YEAR(J7),"")</f>
        <v/>
      </c>
      <c r="K6" s="31">
        <f>IF(OR(MONTH(K7)=1,COLUMN()=7),YEAR(K7),"")</f>
        <v/>
      </c>
      <c r="L6" s="31">
        <f>IF(OR(MONTH(L7)=1,COLUMN()=7),YEAR(L7),"")</f>
        <v/>
      </c>
      <c r="M6" s="31">
        <f>IF(OR(MONTH(M7)=1,COLUMN()=7),YEAR(M7),"")</f>
        <v/>
      </c>
      <c r="N6" s="31">
        <f>IF(OR(MONTH(N7)=1,COLUMN()=7),YEAR(N7),"")</f>
        <v/>
      </c>
      <c r="O6" s="31">
        <f>IF(OR(MONTH(O7)=1,COLUMN()=7),YEAR(O7),"")</f>
        <v/>
      </c>
      <c r="P6" s="31">
        <f>IF(OR(MONTH(P7)=1,COLUMN()=7),YEAR(P7),"")</f>
        <v/>
      </c>
      <c r="Q6" s="31">
        <f>IF(OR(MONTH(Q7)=1,COLUMN()=7),YEAR(Q7),"")</f>
        <v/>
      </c>
      <c r="R6" s="31">
        <f>IF(OR(MONTH(R7)=1,COLUMN()=7),YEAR(R7),"")</f>
        <v/>
      </c>
      <c r="S6" s="31">
        <f>IF(OR(MONTH(S7)=1,COLUMN()=7),YEAR(S7),"")</f>
        <v/>
      </c>
      <c r="T6" s="31">
        <f>IF(OR(MONTH(T7)=1,COLUMN()=7),YEAR(T7),"")</f>
        <v/>
      </c>
      <c r="U6" s="31">
        <f>IF(OR(MONTH(U7)=1,COLUMN()=7),YEAR(U7),"")</f>
        <v/>
      </c>
      <c r="V6" s="31">
        <f>IF(OR(MONTH(V7)=1,COLUMN()=7),YEAR(V7),"")</f>
        <v/>
      </c>
      <c r="W6" s="31">
        <f>IF(OR(MONTH(W7)=1,COLUMN()=7),YEAR(W7),"")</f>
        <v/>
      </c>
      <c r="X6" s="31">
        <f>IF(OR(MONTH(X7)=1,COLUMN()=7),YEAR(X7),"")</f>
        <v/>
      </c>
      <c r="Y6" s="31">
        <f>IF(OR(MONTH(Y7)=1,COLUMN()=7),YEAR(Y7),"")</f>
        <v/>
      </c>
      <c r="Z6" s="31">
        <f>IF(OR(MONTH(Z7)=1,COLUMN()=7),YEAR(Z7),"")</f>
        <v/>
      </c>
      <c r="AA6" s="31">
        <f>IF(OR(MONTH(AA7)=1,COLUMN()=7),YEAR(AA7),"")</f>
        <v/>
      </c>
      <c r="AB6" s="31">
        <f>IF(OR(MONTH(AB7)=1,COLUMN()=7),YEAR(AB7),"")</f>
        <v/>
      </c>
      <c r="AC6" s="31">
        <f>IF(OR(MONTH(AC7)=1,COLUMN()=7),YEAR(AC7),"")</f>
        <v/>
      </c>
      <c r="AD6" s="31">
        <f>IF(OR(MONTH(AD7)=1,COLUMN()=7),YEAR(AD7),"")</f>
        <v/>
      </c>
      <c r="AE6" s="31">
        <f>IF(OR(MONTH(AE7)=1,COLUMN()=7),YEAR(AE7),"")</f>
        <v/>
      </c>
      <c r="AF6" s="31">
        <f>IF(OR(MONTH(AF7)=1,COLUMN()=7),YEAR(AF7),"")</f>
        <v/>
      </c>
      <c r="AG6" s="31">
        <f>IF(OR(MONTH(AG7)=1,COLUMN()=7),YEAR(AG7),"")</f>
        <v/>
      </c>
      <c r="AH6" s="31">
        <f>IF(OR(MONTH(AH7)=1,COLUMN()=7),YEAR(AH7),"")</f>
        <v/>
      </c>
      <c r="AI6" s="31">
        <f>IF(OR(MONTH(AI7)=1,COLUMN()=7),YEAR(AI7),"")</f>
        <v/>
      </c>
      <c r="AJ6" s="31">
        <f>IF(OR(MONTH(AJ7)=1,COLUMN()=7),YEAR(AJ7),"")</f>
        <v/>
      </c>
      <c r="AK6" s="31">
        <f>IF(OR(MONTH(AK7)=1,COLUMN()=7),YEAR(AK7),"")</f>
        <v/>
      </c>
      <c r="AL6" s="31">
        <f>IF(OR(MONTH(AL7)=1,COLUMN()=7),YEAR(AL7),"")</f>
        <v/>
      </c>
      <c r="AM6" s="31">
        <f>IF(OR(MONTH(AM7)=1,COLUMN()=7),YEAR(AM7),"")</f>
        <v/>
      </c>
      <c r="AN6" s="31">
        <f>IF(OR(MONTH(AN7)=1,COLUMN()=7),YEAR(AN7),"")</f>
        <v/>
      </c>
      <c r="AO6" s="31">
        <f>IF(OR(MONTH(AO7)=1,COLUMN()=7),YEAR(AO7),"")</f>
        <v/>
      </c>
      <c r="AP6" s="31">
        <f>IF(OR(MONTH(AP7)=1,COLUMN()=7),YEAR(AP7),"")</f>
        <v/>
      </c>
      <c r="AQ6" s="31">
        <f>IF(OR(MONTH(AQ7)=1,COLUMN()=7),YEAR(AQ7),"")</f>
        <v/>
      </c>
      <c r="AR6" s="31">
        <f>IF(OR(MONTH(AR7)=1,COLUMN()=7),YEAR(AR7),"")</f>
        <v/>
      </c>
      <c r="AS6" s="31">
        <f>IF(OR(MONTH(AS7)=1,COLUMN()=7),YEAR(AS7),"")</f>
        <v/>
      </c>
      <c r="AT6" s="31">
        <f>IF(OR(MONTH(AT7)=1,COLUMN()=7),YEAR(AT7),"")</f>
        <v/>
      </c>
      <c r="AU6" s="31">
        <f>IF(OR(MONTH(AU7)=1,COLUMN()=7),YEAR(AU7),"")</f>
        <v/>
      </c>
      <c r="AV6" s="31">
        <f>IF(OR(MONTH(AV7)=1,COLUMN()=7),YEAR(AV7),"")</f>
        <v/>
      </c>
      <c r="AW6" s="31">
        <f>IF(OR(MONTH(AW7)=1,COLUMN()=7),YEAR(AW7),"")</f>
        <v/>
      </c>
      <c r="AX6" s="31">
        <f>IF(OR(MONTH(AX7)=1,COLUMN()=7),YEAR(AX7),"")</f>
        <v/>
      </c>
      <c r="AY6" s="31">
        <f>IF(OR(MONTH(AY7)=1,COLUMN()=7),YEAR(AY7),"")</f>
        <v/>
      </c>
      <c r="AZ6" s="31">
        <f>IF(OR(MONTH(AZ7)=1,COLUMN()=7),YEAR(AZ7),"")</f>
        <v/>
      </c>
      <c r="BA6" s="31">
        <f>IF(OR(MONTH(BA7)=1,COLUMN()=7),YEAR(BA7),"")</f>
        <v/>
      </c>
      <c r="BB6" s="31">
        <f>IF(OR(MONTH(BB7)=1,COLUMN()=7),YEAR(BB7),"")</f>
        <v/>
      </c>
      <c r="BC6" s="31">
        <f>IF(OR(MONTH(BC7)=1,COLUMN()=7),YEAR(BC7),"")</f>
        <v/>
      </c>
      <c r="BD6" s="31">
        <f>IF(OR(MONTH(BD7)=1,COLUMN()=7),YEAR(BD7),"")</f>
        <v/>
      </c>
      <c r="BE6" s="31">
        <f>IF(OR(MONTH(BE7)=1,COLUMN()=7),YEAR(BE7),"")</f>
        <v/>
      </c>
      <c r="BF6" s="31">
        <f>IF(OR(MONTH(BF7)=1,COLUMN()=7),YEAR(BF7),"")</f>
        <v/>
      </c>
      <c r="BG6" s="31">
        <f>IF(OR(MONTH(BG7)=1,COLUMN()=7),YEAR(BG7),"")</f>
        <v/>
      </c>
      <c r="BH6" s="31">
        <f>IF(OR(MONTH(BH7)=1,COLUMN()=7),YEAR(BH7),"")</f>
        <v/>
      </c>
      <c r="BI6" s="31">
        <f>IF(OR(MONTH(BI7)=1,COLUMN()=7),YEAR(BI7),"")</f>
        <v/>
      </c>
      <c r="BJ6" s="31">
        <f>IF(OR(MONTH(BJ7)=1,COLUMN()=7),YEAR(BJ7),"")</f>
        <v/>
      </c>
    </row>
    <row r="7" ht="44" customHeight="1">
      <c r="A7" s="21" t="inlineStr">
        <is>
          <t>Task</t>
        </is>
      </c>
      <c r="B7" s="22" t="inlineStr">
        <is>
          <t>Type</t>
        </is>
      </c>
      <c r="C7" s="22" t="inlineStr">
        <is>
          <t>Start</t>
        </is>
      </c>
      <c r="D7" s="22" t="inlineStr">
        <is>
          <t>End</t>
        </is>
      </c>
      <c r="E7" s="22" t="inlineStr">
        <is>
          <t>Days</t>
        </is>
      </c>
      <c r="F7" s="22" t="inlineStr">
        <is>
          <t>Status</t>
        </is>
      </c>
      <c r="G7" s="32">
        <f>DATE(YEAR($C$3),MONTH($C$3),1)</f>
        <v/>
      </c>
      <c r="H7" s="32">
        <f>EDATE(G7,1)</f>
        <v/>
      </c>
      <c r="I7" s="32">
        <f>EDATE(H7,1)</f>
        <v/>
      </c>
      <c r="J7" s="32">
        <f>EDATE(I7,1)</f>
        <v/>
      </c>
      <c r="K7" s="32">
        <f>EDATE(J7,1)</f>
        <v/>
      </c>
      <c r="L7" s="32">
        <f>EDATE(K7,1)</f>
        <v/>
      </c>
      <c r="M7" s="32">
        <f>EDATE(L7,1)</f>
        <v/>
      </c>
      <c r="N7" s="32">
        <f>EDATE(M7,1)</f>
        <v/>
      </c>
      <c r="O7" s="32">
        <f>EDATE(N7,1)</f>
        <v/>
      </c>
      <c r="P7" s="32">
        <f>EDATE(O7,1)</f>
        <v/>
      </c>
      <c r="Q7" s="32">
        <f>EDATE(P7,1)</f>
        <v/>
      </c>
      <c r="R7" s="32">
        <f>EDATE(Q7,1)</f>
        <v/>
      </c>
      <c r="S7" s="32">
        <f>EDATE(R7,1)</f>
        <v/>
      </c>
      <c r="T7" s="32">
        <f>EDATE(S7,1)</f>
        <v/>
      </c>
      <c r="U7" s="32">
        <f>EDATE(T7,1)</f>
        <v/>
      </c>
      <c r="V7" s="32">
        <f>EDATE(U7,1)</f>
        <v/>
      </c>
      <c r="W7" s="32">
        <f>EDATE(V7,1)</f>
        <v/>
      </c>
      <c r="X7" s="32">
        <f>EDATE(W7,1)</f>
        <v/>
      </c>
      <c r="Y7" s="32">
        <f>EDATE(X7,1)</f>
        <v/>
      </c>
      <c r="Z7" s="32">
        <f>EDATE(Y7,1)</f>
        <v/>
      </c>
      <c r="AA7" s="32">
        <f>EDATE(Z7,1)</f>
        <v/>
      </c>
      <c r="AB7" s="32">
        <f>EDATE(AA7,1)</f>
        <v/>
      </c>
      <c r="AC7" s="32">
        <f>EDATE(AB7,1)</f>
        <v/>
      </c>
      <c r="AD7" s="32">
        <f>EDATE(AC7,1)</f>
        <v/>
      </c>
      <c r="AE7" s="32">
        <f>EDATE(AD7,1)</f>
        <v/>
      </c>
      <c r="AF7" s="32">
        <f>EDATE(AE7,1)</f>
        <v/>
      </c>
      <c r="AG7" s="32">
        <f>EDATE(AF7,1)</f>
        <v/>
      </c>
      <c r="AH7" s="32">
        <f>EDATE(AG7,1)</f>
        <v/>
      </c>
      <c r="AI7" s="32">
        <f>EDATE(AH7,1)</f>
        <v/>
      </c>
      <c r="AJ7" s="32">
        <f>EDATE(AI7,1)</f>
        <v/>
      </c>
      <c r="AK7" s="32">
        <f>EDATE(AJ7,1)</f>
        <v/>
      </c>
      <c r="AL7" s="32">
        <f>EDATE(AK7,1)</f>
        <v/>
      </c>
      <c r="AM7" s="32">
        <f>EDATE(AL7,1)</f>
        <v/>
      </c>
      <c r="AN7" s="32">
        <f>EDATE(AM7,1)</f>
        <v/>
      </c>
      <c r="AO7" s="32">
        <f>EDATE(AN7,1)</f>
        <v/>
      </c>
      <c r="AP7" s="32">
        <f>EDATE(AO7,1)</f>
        <v/>
      </c>
      <c r="AQ7" s="32">
        <f>EDATE(AP7,1)</f>
        <v/>
      </c>
      <c r="AR7" s="32">
        <f>EDATE(AQ7,1)</f>
        <v/>
      </c>
      <c r="AS7" s="32">
        <f>EDATE(AR7,1)</f>
        <v/>
      </c>
      <c r="AT7" s="32">
        <f>EDATE(AS7,1)</f>
        <v/>
      </c>
      <c r="AU7" s="32">
        <f>EDATE(AT7,1)</f>
        <v/>
      </c>
      <c r="AV7" s="32">
        <f>EDATE(AU7,1)</f>
        <v/>
      </c>
      <c r="AW7" s="32">
        <f>EDATE(AV7,1)</f>
        <v/>
      </c>
      <c r="AX7" s="32">
        <f>EDATE(AW7,1)</f>
        <v/>
      </c>
      <c r="AY7" s="32">
        <f>EDATE(AX7,1)</f>
        <v/>
      </c>
      <c r="AZ7" s="32">
        <f>EDATE(AY7,1)</f>
        <v/>
      </c>
      <c r="BA7" s="32">
        <f>EDATE(AZ7,1)</f>
        <v/>
      </c>
      <c r="BB7" s="32">
        <f>EDATE(BA7,1)</f>
        <v/>
      </c>
      <c r="BC7" s="32">
        <f>EDATE(BB7,1)</f>
        <v/>
      </c>
      <c r="BD7" s="32">
        <f>EDATE(BC7,1)</f>
        <v/>
      </c>
      <c r="BE7" s="32">
        <f>EDATE(BD7,1)</f>
        <v/>
      </c>
      <c r="BF7" s="32">
        <f>EDATE(BE7,1)</f>
        <v/>
      </c>
      <c r="BG7" s="32">
        <f>EDATE(BF7,1)</f>
        <v/>
      </c>
      <c r="BH7" s="32">
        <f>EDATE(BG7,1)</f>
        <v/>
      </c>
      <c r="BI7" s="32">
        <f>EDATE(BH7,1)</f>
        <v/>
      </c>
      <c r="BJ7" s="32">
        <f>EDATE(BI7,1)</f>
        <v/>
      </c>
    </row>
    <row r="8">
      <c r="A8" s="24" t="inlineStr">
        <is>
          <t>Literature review and research questions</t>
        </is>
      </c>
      <c r="B8" s="25" t="inlineStr">
        <is>
          <t>Phase</t>
        </is>
      </c>
      <c r="C8" s="26">
        <f>$C$3</f>
        <v/>
      </c>
      <c r="D8" s="26">
        <f>$C$3+ROUND(0.2502*($C$4-$C$3),0)</f>
        <v/>
      </c>
      <c r="E8" s="25">
        <f>IF(AND(ISNUMBER(C8),ISNUMBER(D8)),D8-C8+1,"")</f>
        <v/>
      </c>
      <c r="F8" s="25" t="inlineStr"/>
      <c r="G8" s="27">
        <f>IF(AND($B8="Milestone",$D8&gt;=G$7,$D8&lt;=EOMONTH(G$7,0)),"◆","")</f>
        <v/>
      </c>
      <c r="H8" s="27">
        <f>IF(AND($B8="Milestone",$D8&gt;=H$7,$D8&lt;=EOMONTH(H$7,0)),"◆","")</f>
        <v/>
      </c>
      <c r="I8" s="27">
        <f>IF(AND($B8="Milestone",$D8&gt;=I$7,$D8&lt;=EOMONTH(I$7,0)),"◆","")</f>
        <v/>
      </c>
      <c r="J8" s="27">
        <f>IF(AND($B8="Milestone",$D8&gt;=J$7,$D8&lt;=EOMONTH(J$7,0)),"◆","")</f>
        <v/>
      </c>
      <c r="K8" s="27">
        <f>IF(AND($B8="Milestone",$D8&gt;=K$7,$D8&lt;=EOMONTH(K$7,0)),"◆","")</f>
        <v/>
      </c>
      <c r="L8" s="27">
        <f>IF(AND($B8="Milestone",$D8&gt;=L$7,$D8&lt;=EOMONTH(L$7,0)),"◆","")</f>
        <v/>
      </c>
      <c r="M8" s="27">
        <f>IF(AND($B8="Milestone",$D8&gt;=M$7,$D8&lt;=EOMONTH(M$7,0)),"◆","")</f>
        <v/>
      </c>
      <c r="N8" s="27">
        <f>IF(AND($B8="Milestone",$D8&gt;=N$7,$D8&lt;=EOMONTH(N$7,0)),"◆","")</f>
        <v/>
      </c>
      <c r="O8" s="27">
        <f>IF(AND($B8="Milestone",$D8&gt;=O$7,$D8&lt;=EOMONTH(O$7,0)),"◆","")</f>
        <v/>
      </c>
      <c r="P8" s="27">
        <f>IF(AND($B8="Milestone",$D8&gt;=P$7,$D8&lt;=EOMONTH(P$7,0)),"◆","")</f>
        <v/>
      </c>
      <c r="Q8" s="27">
        <f>IF(AND($B8="Milestone",$D8&gt;=Q$7,$D8&lt;=EOMONTH(Q$7,0)),"◆","")</f>
        <v/>
      </c>
      <c r="R8" s="27">
        <f>IF(AND($B8="Milestone",$D8&gt;=R$7,$D8&lt;=EOMONTH(R$7,0)),"◆","")</f>
        <v/>
      </c>
      <c r="S8" s="27">
        <f>IF(AND($B8="Milestone",$D8&gt;=S$7,$D8&lt;=EOMONTH(S$7,0)),"◆","")</f>
        <v/>
      </c>
      <c r="T8" s="27">
        <f>IF(AND($B8="Milestone",$D8&gt;=T$7,$D8&lt;=EOMONTH(T$7,0)),"◆","")</f>
        <v/>
      </c>
      <c r="U8" s="27">
        <f>IF(AND($B8="Milestone",$D8&gt;=U$7,$D8&lt;=EOMONTH(U$7,0)),"◆","")</f>
        <v/>
      </c>
      <c r="V8" s="27">
        <f>IF(AND($B8="Milestone",$D8&gt;=V$7,$D8&lt;=EOMONTH(V$7,0)),"◆","")</f>
        <v/>
      </c>
      <c r="W8" s="27">
        <f>IF(AND($B8="Milestone",$D8&gt;=W$7,$D8&lt;=EOMONTH(W$7,0)),"◆","")</f>
        <v/>
      </c>
      <c r="X8" s="27">
        <f>IF(AND($B8="Milestone",$D8&gt;=X$7,$D8&lt;=EOMONTH(X$7,0)),"◆","")</f>
        <v/>
      </c>
      <c r="Y8" s="27">
        <f>IF(AND($B8="Milestone",$D8&gt;=Y$7,$D8&lt;=EOMONTH(Y$7,0)),"◆","")</f>
        <v/>
      </c>
      <c r="Z8" s="27">
        <f>IF(AND($B8="Milestone",$D8&gt;=Z$7,$D8&lt;=EOMONTH(Z$7,0)),"◆","")</f>
        <v/>
      </c>
      <c r="AA8" s="27">
        <f>IF(AND($B8="Milestone",$D8&gt;=AA$7,$D8&lt;=EOMONTH(AA$7,0)),"◆","")</f>
        <v/>
      </c>
      <c r="AB8" s="27">
        <f>IF(AND($B8="Milestone",$D8&gt;=AB$7,$D8&lt;=EOMONTH(AB$7,0)),"◆","")</f>
        <v/>
      </c>
      <c r="AC8" s="27">
        <f>IF(AND($B8="Milestone",$D8&gt;=AC$7,$D8&lt;=EOMONTH(AC$7,0)),"◆","")</f>
        <v/>
      </c>
      <c r="AD8" s="27">
        <f>IF(AND($B8="Milestone",$D8&gt;=AD$7,$D8&lt;=EOMONTH(AD$7,0)),"◆","")</f>
        <v/>
      </c>
      <c r="AE8" s="27">
        <f>IF(AND($B8="Milestone",$D8&gt;=AE$7,$D8&lt;=EOMONTH(AE$7,0)),"◆","")</f>
        <v/>
      </c>
      <c r="AF8" s="27">
        <f>IF(AND($B8="Milestone",$D8&gt;=AF$7,$D8&lt;=EOMONTH(AF$7,0)),"◆","")</f>
        <v/>
      </c>
      <c r="AG8" s="27">
        <f>IF(AND($B8="Milestone",$D8&gt;=AG$7,$D8&lt;=EOMONTH(AG$7,0)),"◆","")</f>
        <v/>
      </c>
      <c r="AH8" s="27">
        <f>IF(AND($B8="Milestone",$D8&gt;=AH$7,$D8&lt;=EOMONTH(AH$7,0)),"◆","")</f>
        <v/>
      </c>
      <c r="AI8" s="27">
        <f>IF(AND($B8="Milestone",$D8&gt;=AI$7,$D8&lt;=EOMONTH(AI$7,0)),"◆","")</f>
        <v/>
      </c>
      <c r="AJ8" s="27">
        <f>IF(AND($B8="Milestone",$D8&gt;=AJ$7,$D8&lt;=EOMONTH(AJ$7,0)),"◆","")</f>
        <v/>
      </c>
      <c r="AK8" s="27">
        <f>IF(AND($B8="Milestone",$D8&gt;=AK$7,$D8&lt;=EOMONTH(AK$7,0)),"◆","")</f>
        <v/>
      </c>
      <c r="AL8" s="27">
        <f>IF(AND($B8="Milestone",$D8&gt;=AL$7,$D8&lt;=EOMONTH(AL$7,0)),"◆","")</f>
        <v/>
      </c>
      <c r="AM8" s="27">
        <f>IF(AND($B8="Milestone",$D8&gt;=AM$7,$D8&lt;=EOMONTH(AM$7,0)),"◆","")</f>
        <v/>
      </c>
      <c r="AN8" s="27">
        <f>IF(AND($B8="Milestone",$D8&gt;=AN$7,$D8&lt;=EOMONTH(AN$7,0)),"◆","")</f>
        <v/>
      </c>
      <c r="AO8" s="27">
        <f>IF(AND($B8="Milestone",$D8&gt;=AO$7,$D8&lt;=EOMONTH(AO$7,0)),"◆","")</f>
        <v/>
      </c>
      <c r="AP8" s="27">
        <f>IF(AND($B8="Milestone",$D8&gt;=AP$7,$D8&lt;=EOMONTH(AP$7,0)),"◆","")</f>
        <v/>
      </c>
      <c r="AQ8" s="27">
        <f>IF(AND($B8="Milestone",$D8&gt;=AQ$7,$D8&lt;=EOMONTH(AQ$7,0)),"◆","")</f>
        <v/>
      </c>
      <c r="AR8" s="27">
        <f>IF(AND($B8="Milestone",$D8&gt;=AR$7,$D8&lt;=EOMONTH(AR$7,0)),"◆","")</f>
        <v/>
      </c>
      <c r="AS8" s="27">
        <f>IF(AND($B8="Milestone",$D8&gt;=AS$7,$D8&lt;=EOMONTH(AS$7,0)),"◆","")</f>
        <v/>
      </c>
      <c r="AT8" s="27">
        <f>IF(AND($B8="Milestone",$D8&gt;=AT$7,$D8&lt;=EOMONTH(AT$7,0)),"◆","")</f>
        <v/>
      </c>
      <c r="AU8" s="27">
        <f>IF(AND($B8="Milestone",$D8&gt;=AU$7,$D8&lt;=EOMONTH(AU$7,0)),"◆","")</f>
        <v/>
      </c>
      <c r="AV8" s="27">
        <f>IF(AND($B8="Milestone",$D8&gt;=AV$7,$D8&lt;=EOMONTH(AV$7,0)),"◆","")</f>
        <v/>
      </c>
      <c r="AW8" s="27">
        <f>IF(AND($B8="Milestone",$D8&gt;=AW$7,$D8&lt;=EOMONTH(AW$7,0)),"◆","")</f>
        <v/>
      </c>
      <c r="AX8" s="27">
        <f>IF(AND($B8="Milestone",$D8&gt;=AX$7,$D8&lt;=EOMONTH(AX$7,0)),"◆","")</f>
        <v/>
      </c>
      <c r="AY8" s="27">
        <f>IF(AND($B8="Milestone",$D8&gt;=AY$7,$D8&lt;=EOMONTH(AY$7,0)),"◆","")</f>
        <v/>
      </c>
      <c r="AZ8" s="27">
        <f>IF(AND($B8="Milestone",$D8&gt;=AZ$7,$D8&lt;=EOMONTH(AZ$7,0)),"◆","")</f>
        <v/>
      </c>
      <c r="BA8" s="27">
        <f>IF(AND($B8="Milestone",$D8&gt;=BA$7,$D8&lt;=EOMONTH(BA$7,0)),"◆","")</f>
        <v/>
      </c>
      <c r="BB8" s="27">
        <f>IF(AND($B8="Milestone",$D8&gt;=BB$7,$D8&lt;=EOMONTH(BB$7,0)),"◆","")</f>
        <v/>
      </c>
      <c r="BC8" s="27">
        <f>IF(AND($B8="Milestone",$D8&gt;=BC$7,$D8&lt;=EOMONTH(BC$7,0)),"◆","")</f>
        <v/>
      </c>
      <c r="BD8" s="27">
        <f>IF(AND($B8="Milestone",$D8&gt;=BD$7,$D8&lt;=EOMONTH(BD$7,0)),"◆","")</f>
        <v/>
      </c>
      <c r="BE8" s="27">
        <f>IF(AND($B8="Milestone",$D8&gt;=BE$7,$D8&lt;=EOMONTH(BE$7,0)),"◆","")</f>
        <v/>
      </c>
      <c r="BF8" s="27">
        <f>IF(AND($B8="Milestone",$D8&gt;=BF$7,$D8&lt;=EOMONTH(BF$7,0)),"◆","")</f>
        <v/>
      </c>
      <c r="BG8" s="27">
        <f>IF(AND($B8="Milestone",$D8&gt;=BG$7,$D8&lt;=EOMONTH(BG$7,0)),"◆","")</f>
        <v/>
      </c>
      <c r="BH8" s="27">
        <f>IF(AND($B8="Milestone",$D8&gt;=BH$7,$D8&lt;=EOMONTH(BH$7,0)),"◆","")</f>
        <v/>
      </c>
      <c r="BI8" s="27">
        <f>IF(AND($B8="Milestone",$D8&gt;=BI$7,$D8&lt;=EOMONTH(BI$7,0)),"◆","")</f>
        <v/>
      </c>
      <c r="BJ8" s="27">
        <f>IF(AND($B8="Milestone",$D8&gt;=BJ$7,$D8&lt;=EOMONTH(BJ$7,0)),"◆","")</f>
        <v/>
      </c>
    </row>
    <row r="9">
      <c r="A9" s="28" t="inlineStr">
        <is>
          <t xml:space="preserve">   Set up your reading list</t>
        </is>
      </c>
      <c r="B9" s="29" t="inlineStr">
        <is>
          <t>Task</t>
        </is>
      </c>
      <c r="C9" s="30">
        <f>$C$3</f>
        <v/>
      </c>
      <c r="D9" s="30">
        <f>$C$3+ROUND(0.0047*($C$4-$C$3),0)</f>
        <v/>
      </c>
      <c r="E9" s="29">
        <f>IF(AND(ISNUMBER(C9),ISNUMBER(D9)),D9-C9+1,"")</f>
        <v/>
      </c>
      <c r="F9" s="29" t="inlineStr">
        <is>
          <t>Not started</t>
        </is>
      </c>
      <c r="G9" s="27">
        <f>IF(AND($B9="Milestone",$D9&gt;=G$7,$D9&lt;=EOMONTH(G$7,0)),"◆","")</f>
        <v/>
      </c>
      <c r="H9" s="27">
        <f>IF(AND($B9="Milestone",$D9&gt;=H$7,$D9&lt;=EOMONTH(H$7,0)),"◆","")</f>
        <v/>
      </c>
      <c r="I9" s="27">
        <f>IF(AND($B9="Milestone",$D9&gt;=I$7,$D9&lt;=EOMONTH(I$7,0)),"◆","")</f>
        <v/>
      </c>
      <c r="J9" s="27">
        <f>IF(AND($B9="Milestone",$D9&gt;=J$7,$D9&lt;=EOMONTH(J$7,0)),"◆","")</f>
        <v/>
      </c>
      <c r="K9" s="27">
        <f>IF(AND($B9="Milestone",$D9&gt;=K$7,$D9&lt;=EOMONTH(K$7,0)),"◆","")</f>
        <v/>
      </c>
      <c r="L9" s="27">
        <f>IF(AND($B9="Milestone",$D9&gt;=L$7,$D9&lt;=EOMONTH(L$7,0)),"◆","")</f>
        <v/>
      </c>
      <c r="M9" s="27">
        <f>IF(AND($B9="Milestone",$D9&gt;=M$7,$D9&lt;=EOMONTH(M$7,0)),"◆","")</f>
        <v/>
      </c>
      <c r="N9" s="27">
        <f>IF(AND($B9="Milestone",$D9&gt;=N$7,$D9&lt;=EOMONTH(N$7,0)),"◆","")</f>
        <v/>
      </c>
      <c r="O9" s="27">
        <f>IF(AND($B9="Milestone",$D9&gt;=O$7,$D9&lt;=EOMONTH(O$7,0)),"◆","")</f>
        <v/>
      </c>
      <c r="P9" s="27">
        <f>IF(AND($B9="Milestone",$D9&gt;=P$7,$D9&lt;=EOMONTH(P$7,0)),"◆","")</f>
        <v/>
      </c>
      <c r="Q9" s="27">
        <f>IF(AND($B9="Milestone",$D9&gt;=Q$7,$D9&lt;=EOMONTH(Q$7,0)),"◆","")</f>
        <v/>
      </c>
      <c r="R9" s="27">
        <f>IF(AND($B9="Milestone",$D9&gt;=R$7,$D9&lt;=EOMONTH(R$7,0)),"◆","")</f>
        <v/>
      </c>
      <c r="S9" s="27">
        <f>IF(AND($B9="Milestone",$D9&gt;=S$7,$D9&lt;=EOMONTH(S$7,0)),"◆","")</f>
        <v/>
      </c>
      <c r="T9" s="27">
        <f>IF(AND($B9="Milestone",$D9&gt;=T$7,$D9&lt;=EOMONTH(T$7,0)),"◆","")</f>
        <v/>
      </c>
      <c r="U9" s="27">
        <f>IF(AND($B9="Milestone",$D9&gt;=U$7,$D9&lt;=EOMONTH(U$7,0)),"◆","")</f>
        <v/>
      </c>
      <c r="V9" s="27">
        <f>IF(AND($B9="Milestone",$D9&gt;=V$7,$D9&lt;=EOMONTH(V$7,0)),"◆","")</f>
        <v/>
      </c>
      <c r="W9" s="27">
        <f>IF(AND($B9="Milestone",$D9&gt;=W$7,$D9&lt;=EOMONTH(W$7,0)),"◆","")</f>
        <v/>
      </c>
      <c r="X9" s="27">
        <f>IF(AND($B9="Milestone",$D9&gt;=X$7,$D9&lt;=EOMONTH(X$7,0)),"◆","")</f>
        <v/>
      </c>
      <c r="Y9" s="27">
        <f>IF(AND($B9="Milestone",$D9&gt;=Y$7,$D9&lt;=EOMONTH(Y$7,0)),"◆","")</f>
        <v/>
      </c>
      <c r="Z9" s="27">
        <f>IF(AND($B9="Milestone",$D9&gt;=Z$7,$D9&lt;=EOMONTH(Z$7,0)),"◆","")</f>
        <v/>
      </c>
      <c r="AA9" s="27">
        <f>IF(AND($B9="Milestone",$D9&gt;=AA$7,$D9&lt;=EOMONTH(AA$7,0)),"◆","")</f>
        <v/>
      </c>
      <c r="AB9" s="27">
        <f>IF(AND($B9="Milestone",$D9&gt;=AB$7,$D9&lt;=EOMONTH(AB$7,0)),"◆","")</f>
        <v/>
      </c>
      <c r="AC9" s="27">
        <f>IF(AND($B9="Milestone",$D9&gt;=AC$7,$D9&lt;=EOMONTH(AC$7,0)),"◆","")</f>
        <v/>
      </c>
      <c r="AD9" s="27">
        <f>IF(AND($B9="Milestone",$D9&gt;=AD$7,$D9&lt;=EOMONTH(AD$7,0)),"◆","")</f>
        <v/>
      </c>
      <c r="AE9" s="27">
        <f>IF(AND($B9="Milestone",$D9&gt;=AE$7,$D9&lt;=EOMONTH(AE$7,0)),"◆","")</f>
        <v/>
      </c>
      <c r="AF9" s="27">
        <f>IF(AND($B9="Milestone",$D9&gt;=AF$7,$D9&lt;=EOMONTH(AF$7,0)),"◆","")</f>
        <v/>
      </c>
      <c r="AG9" s="27">
        <f>IF(AND($B9="Milestone",$D9&gt;=AG$7,$D9&lt;=EOMONTH(AG$7,0)),"◆","")</f>
        <v/>
      </c>
      <c r="AH9" s="27">
        <f>IF(AND($B9="Milestone",$D9&gt;=AH$7,$D9&lt;=EOMONTH(AH$7,0)),"◆","")</f>
        <v/>
      </c>
      <c r="AI9" s="27">
        <f>IF(AND($B9="Milestone",$D9&gt;=AI$7,$D9&lt;=EOMONTH(AI$7,0)),"◆","")</f>
        <v/>
      </c>
      <c r="AJ9" s="27">
        <f>IF(AND($B9="Milestone",$D9&gt;=AJ$7,$D9&lt;=EOMONTH(AJ$7,0)),"◆","")</f>
        <v/>
      </c>
      <c r="AK9" s="27">
        <f>IF(AND($B9="Milestone",$D9&gt;=AK$7,$D9&lt;=EOMONTH(AK$7,0)),"◆","")</f>
        <v/>
      </c>
      <c r="AL9" s="27">
        <f>IF(AND($B9="Milestone",$D9&gt;=AL$7,$D9&lt;=EOMONTH(AL$7,0)),"◆","")</f>
        <v/>
      </c>
      <c r="AM9" s="27">
        <f>IF(AND($B9="Milestone",$D9&gt;=AM$7,$D9&lt;=EOMONTH(AM$7,0)),"◆","")</f>
        <v/>
      </c>
      <c r="AN9" s="27">
        <f>IF(AND($B9="Milestone",$D9&gt;=AN$7,$D9&lt;=EOMONTH(AN$7,0)),"◆","")</f>
        <v/>
      </c>
      <c r="AO9" s="27">
        <f>IF(AND($B9="Milestone",$D9&gt;=AO$7,$D9&lt;=EOMONTH(AO$7,0)),"◆","")</f>
        <v/>
      </c>
      <c r="AP9" s="27">
        <f>IF(AND($B9="Milestone",$D9&gt;=AP$7,$D9&lt;=EOMONTH(AP$7,0)),"◆","")</f>
        <v/>
      </c>
      <c r="AQ9" s="27">
        <f>IF(AND($B9="Milestone",$D9&gt;=AQ$7,$D9&lt;=EOMONTH(AQ$7,0)),"◆","")</f>
        <v/>
      </c>
      <c r="AR9" s="27">
        <f>IF(AND($B9="Milestone",$D9&gt;=AR$7,$D9&lt;=EOMONTH(AR$7,0)),"◆","")</f>
        <v/>
      </c>
      <c r="AS9" s="27">
        <f>IF(AND($B9="Milestone",$D9&gt;=AS$7,$D9&lt;=EOMONTH(AS$7,0)),"◆","")</f>
        <v/>
      </c>
      <c r="AT9" s="27">
        <f>IF(AND($B9="Milestone",$D9&gt;=AT$7,$D9&lt;=EOMONTH(AT$7,0)),"◆","")</f>
        <v/>
      </c>
      <c r="AU9" s="27">
        <f>IF(AND($B9="Milestone",$D9&gt;=AU$7,$D9&lt;=EOMONTH(AU$7,0)),"◆","")</f>
        <v/>
      </c>
      <c r="AV9" s="27">
        <f>IF(AND($B9="Milestone",$D9&gt;=AV$7,$D9&lt;=EOMONTH(AV$7,0)),"◆","")</f>
        <v/>
      </c>
      <c r="AW9" s="27">
        <f>IF(AND($B9="Milestone",$D9&gt;=AW$7,$D9&lt;=EOMONTH(AW$7,0)),"◆","")</f>
        <v/>
      </c>
      <c r="AX9" s="27">
        <f>IF(AND($B9="Milestone",$D9&gt;=AX$7,$D9&lt;=EOMONTH(AX$7,0)),"◆","")</f>
        <v/>
      </c>
      <c r="AY9" s="27">
        <f>IF(AND($B9="Milestone",$D9&gt;=AY$7,$D9&lt;=EOMONTH(AY$7,0)),"◆","")</f>
        <v/>
      </c>
      <c r="AZ9" s="27">
        <f>IF(AND($B9="Milestone",$D9&gt;=AZ$7,$D9&lt;=EOMONTH(AZ$7,0)),"◆","")</f>
        <v/>
      </c>
      <c r="BA9" s="27">
        <f>IF(AND($B9="Milestone",$D9&gt;=BA$7,$D9&lt;=EOMONTH(BA$7,0)),"◆","")</f>
        <v/>
      </c>
      <c r="BB9" s="27">
        <f>IF(AND($B9="Milestone",$D9&gt;=BB$7,$D9&lt;=EOMONTH(BB$7,0)),"◆","")</f>
        <v/>
      </c>
      <c r="BC9" s="27">
        <f>IF(AND($B9="Milestone",$D9&gt;=BC$7,$D9&lt;=EOMONTH(BC$7,0)),"◆","")</f>
        <v/>
      </c>
      <c r="BD9" s="27">
        <f>IF(AND($B9="Milestone",$D9&gt;=BD$7,$D9&lt;=EOMONTH(BD$7,0)),"◆","")</f>
        <v/>
      </c>
      <c r="BE9" s="27">
        <f>IF(AND($B9="Milestone",$D9&gt;=BE$7,$D9&lt;=EOMONTH(BE$7,0)),"◆","")</f>
        <v/>
      </c>
      <c r="BF9" s="27">
        <f>IF(AND($B9="Milestone",$D9&gt;=BF$7,$D9&lt;=EOMONTH(BF$7,0)),"◆","")</f>
        <v/>
      </c>
      <c r="BG9" s="27">
        <f>IF(AND($B9="Milestone",$D9&gt;=BG$7,$D9&lt;=EOMONTH(BG$7,0)),"◆","")</f>
        <v/>
      </c>
      <c r="BH9" s="27">
        <f>IF(AND($B9="Milestone",$D9&gt;=BH$7,$D9&lt;=EOMONTH(BH$7,0)),"◆","")</f>
        <v/>
      </c>
      <c r="BI9" s="27">
        <f>IF(AND($B9="Milestone",$D9&gt;=BI$7,$D9&lt;=EOMONTH(BI$7,0)),"◆","")</f>
        <v/>
      </c>
      <c r="BJ9" s="27">
        <f>IF(AND($B9="Milestone",$D9&gt;=BJ$7,$D9&lt;=EOMONTH(BJ$7,0)),"◆","")</f>
        <v/>
      </c>
    </row>
    <row r="10">
      <c r="A10" s="28" t="inlineStr">
        <is>
          <t xml:space="preserve">   Systematic search of the literature</t>
        </is>
      </c>
      <c r="B10" s="29" t="inlineStr">
        <is>
          <t>Task</t>
        </is>
      </c>
      <c r="C10" s="30">
        <f>$C$3+ROUND(0.0047*($C$4-$C$3),0)</f>
        <v/>
      </c>
      <c r="D10" s="30">
        <f>$C$3+ROUND(0.0753*($C$4-$C$3),0)</f>
        <v/>
      </c>
      <c r="E10" s="29">
        <f>IF(AND(ISNUMBER(C10),ISNUMBER(D10)),D10-C10+1,"")</f>
        <v/>
      </c>
      <c r="F10" s="29" t="inlineStr">
        <is>
          <t>Not started</t>
        </is>
      </c>
      <c r="G10" s="27">
        <f>IF(AND($B10="Milestone",$D10&gt;=G$7,$D10&lt;=EOMONTH(G$7,0)),"◆","")</f>
        <v/>
      </c>
      <c r="H10" s="27">
        <f>IF(AND($B10="Milestone",$D10&gt;=H$7,$D10&lt;=EOMONTH(H$7,0)),"◆","")</f>
        <v/>
      </c>
      <c r="I10" s="27">
        <f>IF(AND($B10="Milestone",$D10&gt;=I$7,$D10&lt;=EOMONTH(I$7,0)),"◆","")</f>
        <v/>
      </c>
      <c r="J10" s="27">
        <f>IF(AND($B10="Milestone",$D10&gt;=J$7,$D10&lt;=EOMONTH(J$7,0)),"◆","")</f>
        <v/>
      </c>
      <c r="K10" s="27">
        <f>IF(AND($B10="Milestone",$D10&gt;=K$7,$D10&lt;=EOMONTH(K$7,0)),"◆","")</f>
        <v/>
      </c>
      <c r="L10" s="27">
        <f>IF(AND($B10="Milestone",$D10&gt;=L$7,$D10&lt;=EOMONTH(L$7,0)),"◆","")</f>
        <v/>
      </c>
      <c r="M10" s="27">
        <f>IF(AND($B10="Milestone",$D10&gt;=M$7,$D10&lt;=EOMONTH(M$7,0)),"◆","")</f>
        <v/>
      </c>
      <c r="N10" s="27">
        <f>IF(AND($B10="Milestone",$D10&gt;=N$7,$D10&lt;=EOMONTH(N$7,0)),"◆","")</f>
        <v/>
      </c>
      <c r="O10" s="27">
        <f>IF(AND($B10="Milestone",$D10&gt;=O$7,$D10&lt;=EOMONTH(O$7,0)),"◆","")</f>
        <v/>
      </c>
      <c r="P10" s="27">
        <f>IF(AND($B10="Milestone",$D10&gt;=P$7,$D10&lt;=EOMONTH(P$7,0)),"◆","")</f>
        <v/>
      </c>
      <c r="Q10" s="27">
        <f>IF(AND($B10="Milestone",$D10&gt;=Q$7,$D10&lt;=EOMONTH(Q$7,0)),"◆","")</f>
        <v/>
      </c>
      <c r="R10" s="27">
        <f>IF(AND($B10="Milestone",$D10&gt;=R$7,$D10&lt;=EOMONTH(R$7,0)),"◆","")</f>
        <v/>
      </c>
      <c r="S10" s="27">
        <f>IF(AND($B10="Milestone",$D10&gt;=S$7,$D10&lt;=EOMONTH(S$7,0)),"◆","")</f>
        <v/>
      </c>
      <c r="T10" s="27">
        <f>IF(AND($B10="Milestone",$D10&gt;=T$7,$D10&lt;=EOMONTH(T$7,0)),"◆","")</f>
        <v/>
      </c>
      <c r="U10" s="27">
        <f>IF(AND($B10="Milestone",$D10&gt;=U$7,$D10&lt;=EOMONTH(U$7,0)),"◆","")</f>
        <v/>
      </c>
      <c r="V10" s="27">
        <f>IF(AND($B10="Milestone",$D10&gt;=V$7,$D10&lt;=EOMONTH(V$7,0)),"◆","")</f>
        <v/>
      </c>
      <c r="W10" s="27">
        <f>IF(AND($B10="Milestone",$D10&gt;=W$7,$D10&lt;=EOMONTH(W$7,0)),"◆","")</f>
        <v/>
      </c>
      <c r="X10" s="27">
        <f>IF(AND($B10="Milestone",$D10&gt;=X$7,$D10&lt;=EOMONTH(X$7,0)),"◆","")</f>
        <v/>
      </c>
      <c r="Y10" s="27">
        <f>IF(AND($B10="Milestone",$D10&gt;=Y$7,$D10&lt;=EOMONTH(Y$7,0)),"◆","")</f>
        <v/>
      </c>
      <c r="Z10" s="27">
        <f>IF(AND($B10="Milestone",$D10&gt;=Z$7,$D10&lt;=EOMONTH(Z$7,0)),"◆","")</f>
        <v/>
      </c>
      <c r="AA10" s="27">
        <f>IF(AND($B10="Milestone",$D10&gt;=AA$7,$D10&lt;=EOMONTH(AA$7,0)),"◆","")</f>
        <v/>
      </c>
      <c r="AB10" s="27">
        <f>IF(AND($B10="Milestone",$D10&gt;=AB$7,$D10&lt;=EOMONTH(AB$7,0)),"◆","")</f>
        <v/>
      </c>
      <c r="AC10" s="27">
        <f>IF(AND($B10="Milestone",$D10&gt;=AC$7,$D10&lt;=EOMONTH(AC$7,0)),"◆","")</f>
        <v/>
      </c>
      <c r="AD10" s="27">
        <f>IF(AND($B10="Milestone",$D10&gt;=AD$7,$D10&lt;=EOMONTH(AD$7,0)),"◆","")</f>
        <v/>
      </c>
      <c r="AE10" s="27">
        <f>IF(AND($B10="Milestone",$D10&gt;=AE$7,$D10&lt;=EOMONTH(AE$7,0)),"◆","")</f>
        <v/>
      </c>
      <c r="AF10" s="27">
        <f>IF(AND($B10="Milestone",$D10&gt;=AF$7,$D10&lt;=EOMONTH(AF$7,0)),"◆","")</f>
        <v/>
      </c>
      <c r="AG10" s="27">
        <f>IF(AND($B10="Milestone",$D10&gt;=AG$7,$D10&lt;=EOMONTH(AG$7,0)),"◆","")</f>
        <v/>
      </c>
      <c r="AH10" s="27">
        <f>IF(AND($B10="Milestone",$D10&gt;=AH$7,$D10&lt;=EOMONTH(AH$7,0)),"◆","")</f>
        <v/>
      </c>
      <c r="AI10" s="27">
        <f>IF(AND($B10="Milestone",$D10&gt;=AI$7,$D10&lt;=EOMONTH(AI$7,0)),"◆","")</f>
        <v/>
      </c>
      <c r="AJ10" s="27">
        <f>IF(AND($B10="Milestone",$D10&gt;=AJ$7,$D10&lt;=EOMONTH(AJ$7,0)),"◆","")</f>
        <v/>
      </c>
      <c r="AK10" s="27">
        <f>IF(AND($B10="Milestone",$D10&gt;=AK$7,$D10&lt;=EOMONTH(AK$7,0)),"◆","")</f>
        <v/>
      </c>
      <c r="AL10" s="27">
        <f>IF(AND($B10="Milestone",$D10&gt;=AL$7,$D10&lt;=EOMONTH(AL$7,0)),"◆","")</f>
        <v/>
      </c>
      <c r="AM10" s="27">
        <f>IF(AND($B10="Milestone",$D10&gt;=AM$7,$D10&lt;=EOMONTH(AM$7,0)),"◆","")</f>
        <v/>
      </c>
      <c r="AN10" s="27">
        <f>IF(AND($B10="Milestone",$D10&gt;=AN$7,$D10&lt;=EOMONTH(AN$7,0)),"◆","")</f>
        <v/>
      </c>
      <c r="AO10" s="27">
        <f>IF(AND($B10="Milestone",$D10&gt;=AO$7,$D10&lt;=EOMONTH(AO$7,0)),"◆","")</f>
        <v/>
      </c>
      <c r="AP10" s="27">
        <f>IF(AND($B10="Milestone",$D10&gt;=AP$7,$D10&lt;=EOMONTH(AP$7,0)),"◆","")</f>
        <v/>
      </c>
      <c r="AQ10" s="27">
        <f>IF(AND($B10="Milestone",$D10&gt;=AQ$7,$D10&lt;=EOMONTH(AQ$7,0)),"◆","")</f>
        <v/>
      </c>
      <c r="AR10" s="27">
        <f>IF(AND($B10="Milestone",$D10&gt;=AR$7,$D10&lt;=EOMONTH(AR$7,0)),"◆","")</f>
        <v/>
      </c>
      <c r="AS10" s="27">
        <f>IF(AND($B10="Milestone",$D10&gt;=AS$7,$D10&lt;=EOMONTH(AS$7,0)),"◆","")</f>
        <v/>
      </c>
      <c r="AT10" s="27">
        <f>IF(AND($B10="Milestone",$D10&gt;=AT$7,$D10&lt;=EOMONTH(AT$7,0)),"◆","")</f>
        <v/>
      </c>
      <c r="AU10" s="27">
        <f>IF(AND($B10="Milestone",$D10&gt;=AU$7,$D10&lt;=EOMONTH(AU$7,0)),"◆","")</f>
        <v/>
      </c>
      <c r="AV10" s="27">
        <f>IF(AND($B10="Milestone",$D10&gt;=AV$7,$D10&lt;=EOMONTH(AV$7,0)),"◆","")</f>
        <v/>
      </c>
      <c r="AW10" s="27">
        <f>IF(AND($B10="Milestone",$D10&gt;=AW$7,$D10&lt;=EOMONTH(AW$7,0)),"◆","")</f>
        <v/>
      </c>
      <c r="AX10" s="27">
        <f>IF(AND($B10="Milestone",$D10&gt;=AX$7,$D10&lt;=EOMONTH(AX$7,0)),"◆","")</f>
        <v/>
      </c>
      <c r="AY10" s="27">
        <f>IF(AND($B10="Milestone",$D10&gt;=AY$7,$D10&lt;=EOMONTH(AY$7,0)),"◆","")</f>
        <v/>
      </c>
      <c r="AZ10" s="27">
        <f>IF(AND($B10="Milestone",$D10&gt;=AZ$7,$D10&lt;=EOMONTH(AZ$7,0)),"◆","")</f>
        <v/>
      </c>
      <c r="BA10" s="27">
        <f>IF(AND($B10="Milestone",$D10&gt;=BA$7,$D10&lt;=EOMONTH(BA$7,0)),"◆","")</f>
        <v/>
      </c>
      <c r="BB10" s="27">
        <f>IF(AND($B10="Milestone",$D10&gt;=BB$7,$D10&lt;=EOMONTH(BB$7,0)),"◆","")</f>
        <v/>
      </c>
      <c r="BC10" s="27">
        <f>IF(AND($B10="Milestone",$D10&gt;=BC$7,$D10&lt;=EOMONTH(BC$7,0)),"◆","")</f>
        <v/>
      </c>
      <c r="BD10" s="27">
        <f>IF(AND($B10="Milestone",$D10&gt;=BD$7,$D10&lt;=EOMONTH(BD$7,0)),"◆","")</f>
        <v/>
      </c>
      <c r="BE10" s="27">
        <f>IF(AND($B10="Milestone",$D10&gt;=BE$7,$D10&lt;=EOMONTH(BE$7,0)),"◆","")</f>
        <v/>
      </c>
      <c r="BF10" s="27">
        <f>IF(AND($B10="Milestone",$D10&gt;=BF$7,$D10&lt;=EOMONTH(BF$7,0)),"◆","")</f>
        <v/>
      </c>
      <c r="BG10" s="27">
        <f>IF(AND($B10="Milestone",$D10&gt;=BG$7,$D10&lt;=EOMONTH(BG$7,0)),"◆","")</f>
        <v/>
      </c>
      <c r="BH10" s="27">
        <f>IF(AND($B10="Milestone",$D10&gt;=BH$7,$D10&lt;=EOMONTH(BH$7,0)),"◆","")</f>
        <v/>
      </c>
      <c r="BI10" s="27">
        <f>IF(AND($B10="Milestone",$D10&gt;=BI$7,$D10&lt;=EOMONTH(BI$7,0)),"◆","")</f>
        <v/>
      </c>
      <c r="BJ10" s="27">
        <f>IF(AND($B10="Milestone",$D10&gt;=BJ$7,$D10&lt;=EOMONTH(BJ$7,0)),"◆","")</f>
        <v/>
      </c>
    </row>
    <row r="11">
      <c r="A11" s="28" t="inlineStr">
        <is>
          <t xml:space="preserve">   Write your research questions</t>
        </is>
      </c>
      <c r="B11" s="29" t="inlineStr">
        <is>
          <t>Task</t>
        </is>
      </c>
      <c r="C11" s="30">
        <f>$C$3+ROUND(0.0753*($C$4-$C$3),0)</f>
        <v/>
      </c>
      <c r="D11" s="30">
        <f>$C$3+ROUND(0.1498*($C$4-$C$3),0)</f>
        <v/>
      </c>
      <c r="E11" s="29">
        <f>IF(AND(ISNUMBER(C11),ISNUMBER(D11)),D11-C11+1,"")</f>
        <v/>
      </c>
      <c r="F11" s="29" t="inlineStr">
        <is>
          <t>Not started</t>
        </is>
      </c>
      <c r="G11" s="27">
        <f>IF(AND($B11="Milestone",$D11&gt;=G$7,$D11&lt;=EOMONTH(G$7,0)),"◆","")</f>
        <v/>
      </c>
      <c r="H11" s="27">
        <f>IF(AND($B11="Milestone",$D11&gt;=H$7,$D11&lt;=EOMONTH(H$7,0)),"◆","")</f>
        <v/>
      </c>
      <c r="I11" s="27">
        <f>IF(AND($B11="Milestone",$D11&gt;=I$7,$D11&lt;=EOMONTH(I$7,0)),"◆","")</f>
        <v/>
      </c>
      <c r="J11" s="27">
        <f>IF(AND($B11="Milestone",$D11&gt;=J$7,$D11&lt;=EOMONTH(J$7,0)),"◆","")</f>
        <v/>
      </c>
      <c r="K11" s="27">
        <f>IF(AND($B11="Milestone",$D11&gt;=K$7,$D11&lt;=EOMONTH(K$7,0)),"◆","")</f>
        <v/>
      </c>
      <c r="L11" s="27">
        <f>IF(AND($B11="Milestone",$D11&gt;=L$7,$D11&lt;=EOMONTH(L$7,0)),"◆","")</f>
        <v/>
      </c>
      <c r="M11" s="27">
        <f>IF(AND($B11="Milestone",$D11&gt;=M$7,$D11&lt;=EOMONTH(M$7,0)),"◆","")</f>
        <v/>
      </c>
      <c r="N11" s="27">
        <f>IF(AND($B11="Milestone",$D11&gt;=N$7,$D11&lt;=EOMONTH(N$7,0)),"◆","")</f>
        <v/>
      </c>
      <c r="O11" s="27">
        <f>IF(AND($B11="Milestone",$D11&gt;=O$7,$D11&lt;=EOMONTH(O$7,0)),"◆","")</f>
        <v/>
      </c>
      <c r="P11" s="27">
        <f>IF(AND($B11="Milestone",$D11&gt;=P$7,$D11&lt;=EOMONTH(P$7,0)),"◆","")</f>
        <v/>
      </c>
      <c r="Q11" s="27">
        <f>IF(AND($B11="Milestone",$D11&gt;=Q$7,$D11&lt;=EOMONTH(Q$7,0)),"◆","")</f>
        <v/>
      </c>
      <c r="R11" s="27">
        <f>IF(AND($B11="Milestone",$D11&gt;=R$7,$D11&lt;=EOMONTH(R$7,0)),"◆","")</f>
        <v/>
      </c>
      <c r="S11" s="27">
        <f>IF(AND($B11="Milestone",$D11&gt;=S$7,$D11&lt;=EOMONTH(S$7,0)),"◆","")</f>
        <v/>
      </c>
      <c r="T11" s="27">
        <f>IF(AND($B11="Milestone",$D11&gt;=T$7,$D11&lt;=EOMONTH(T$7,0)),"◆","")</f>
        <v/>
      </c>
      <c r="U11" s="27">
        <f>IF(AND($B11="Milestone",$D11&gt;=U$7,$D11&lt;=EOMONTH(U$7,0)),"◆","")</f>
        <v/>
      </c>
      <c r="V11" s="27">
        <f>IF(AND($B11="Milestone",$D11&gt;=V$7,$D11&lt;=EOMONTH(V$7,0)),"◆","")</f>
        <v/>
      </c>
      <c r="W11" s="27">
        <f>IF(AND($B11="Milestone",$D11&gt;=W$7,$D11&lt;=EOMONTH(W$7,0)),"◆","")</f>
        <v/>
      </c>
      <c r="X11" s="27">
        <f>IF(AND($B11="Milestone",$D11&gt;=X$7,$D11&lt;=EOMONTH(X$7,0)),"◆","")</f>
        <v/>
      </c>
      <c r="Y11" s="27">
        <f>IF(AND($B11="Milestone",$D11&gt;=Y$7,$D11&lt;=EOMONTH(Y$7,0)),"◆","")</f>
        <v/>
      </c>
      <c r="Z11" s="27">
        <f>IF(AND($B11="Milestone",$D11&gt;=Z$7,$D11&lt;=EOMONTH(Z$7,0)),"◆","")</f>
        <v/>
      </c>
      <c r="AA11" s="27">
        <f>IF(AND($B11="Milestone",$D11&gt;=AA$7,$D11&lt;=EOMONTH(AA$7,0)),"◆","")</f>
        <v/>
      </c>
      <c r="AB11" s="27">
        <f>IF(AND($B11="Milestone",$D11&gt;=AB$7,$D11&lt;=EOMONTH(AB$7,0)),"◆","")</f>
        <v/>
      </c>
      <c r="AC11" s="27">
        <f>IF(AND($B11="Milestone",$D11&gt;=AC$7,$D11&lt;=EOMONTH(AC$7,0)),"◆","")</f>
        <v/>
      </c>
      <c r="AD11" s="27">
        <f>IF(AND($B11="Milestone",$D11&gt;=AD$7,$D11&lt;=EOMONTH(AD$7,0)),"◆","")</f>
        <v/>
      </c>
      <c r="AE11" s="27">
        <f>IF(AND($B11="Milestone",$D11&gt;=AE$7,$D11&lt;=EOMONTH(AE$7,0)),"◆","")</f>
        <v/>
      </c>
      <c r="AF11" s="27">
        <f>IF(AND($B11="Milestone",$D11&gt;=AF$7,$D11&lt;=EOMONTH(AF$7,0)),"◆","")</f>
        <v/>
      </c>
      <c r="AG11" s="27">
        <f>IF(AND($B11="Milestone",$D11&gt;=AG$7,$D11&lt;=EOMONTH(AG$7,0)),"◆","")</f>
        <v/>
      </c>
      <c r="AH11" s="27">
        <f>IF(AND($B11="Milestone",$D11&gt;=AH$7,$D11&lt;=EOMONTH(AH$7,0)),"◆","")</f>
        <v/>
      </c>
      <c r="AI11" s="27">
        <f>IF(AND($B11="Milestone",$D11&gt;=AI$7,$D11&lt;=EOMONTH(AI$7,0)),"◆","")</f>
        <v/>
      </c>
      <c r="AJ11" s="27">
        <f>IF(AND($B11="Milestone",$D11&gt;=AJ$7,$D11&lt;=EOMONTH(AJ$7,0)),"◆","")</f>
        <v/>
      </c>
      <c r="AK11" s="27">
        <f>IF(AND($B11="Milestone",$D11&gt;=AK$7,$D11&lt;=EOMONTH(AK$7,0)),"◆","")</f>
        <v/>
      </c>
      <c r="AL11" s="27">
        <f>IF(AND($B11="Milestone",$D11&gt;=AL$7,$D11&lt;=EOMONTH(AL$7,0)),"◆","")</f>
        <v/>
      </c>
      <c r="AM11" s="27">
        <f>IF(AND($B11="Milestone",$D11&gt;=AM$7,$D11&lt;=EOMONTH(AM$7,0)),"◆","")</f>
        <v/>
      </c>
      <c r="AN11" s="27">
        <f>IF(AND($B11="Milestone",$D11&gt;=AN$7,$D11&lt;=EOMONTH(AN$7,0)),"◆","")</f>
        <v/>
      </c>
      <c r="AO11" s="27">
        <f>IF(AND($B11="Milestone",$D11&gt;=AO$7,$D11&lt;=EOMONTH(AO$7,0)),"◆","")</f>
        <v/>
      </c>
      <c r="AP11" s="27">
        <f>IF(AND($B11="Milestone",$D11&gt;=AP$7,$D11&lt;=EOMONTH(AP$7,0)),"◆","")</f>
        <v/>
      </c>
      <c r="AQ11" s="27">
        <f>IF(AND($B11="Milestone",$D11&gt;=AQ$7,$D11&lt;=EOMONTH(AQ$7,0)),"◆","")</f>
        <v/>
      </c>
      <c r="AR11" s="27">
        <f>IF(AND($B11="Milestone",$D11&gt;=AR$7,$D11&lt;=EOMONTH(AR$7,0)),"◆","")</f>
        <v/>
      </c>
      <c r="AS11" s="27">
        <f>IF(AND($B11="Milestone",$D11&gt;=AS$7,$D11&lt;=EOMONTH(AS$7,0)),"◆","")</f>
        <v/>
      </c>
      <c r="AT11" s="27">
        <f>IF(AND($B11="Milestone",$D11&gt;=AT$7,$D11&lt;=EOMONTH(AT$7,0)),"◆","")</f>
        <v/>
      </c>
      <c r="AU11" s="27">
        <f>IF(AND($B11="Milestone",$D11&gt;=AU$7,$D11&lt;=EOMONTH(AU$7,0)),"◆","")</f>
        <v/>
      </c>
      <c r="AV11" s="27">
        <f>IF(AND($B11="Milestone",$D11&gt;=AV$7,$D11&lt;=EOMONTH(AV$7,0)),"◆","")</f>
        <v/>
      </c>
      <c r="AW11" s="27">
        <f>IF(AND($B11="Milestone",$D11&gt;=AW$7,$D11&lt;=EOMONTH(AW$7,0)),"◆","")</f>
        <v/>
      </c>
      <c r="AX11" s="27">
        <f>IF(AND($B11="Milestone",$D11&gt;=AX$7,$D11&lt;=EOMONTH(AX$7,0)),"◆","")</f>
        <v/>
      </c>
      <c r="AY11" s="27">
        <f>IF(AND($B11="Milestone",$D11&gt;=AY$7,$D11&lt;=EOMONTH(AY$7,0)),"◆","")</f>
        <v/>
      </c>
      <c r="AZ11" s="27">
        <f>IF(AND($B11="Milestone",$D11&gt;=AZ$7,$D11&lt;=EOMONTH(AZ$7,0)),"◆","")</f>
        <v/>
      </c>
      <c r="BA11" s="27">
        <f>IF(AND($B11="Milestone",$D11&gt;=BA$7,$D11&lt;=EOMONTH(BA$7,0)),"◆","")</f>
        <v/>
      </c>
      <c r="BB11" s="27">
        <f>IF(AND($B11="Milestone",$D11&gt;=BB$7,$D11&lt;=EOMONTH(BB$7,0)),"◆","")</f>
        <v/>
      </c>
      <c r="BC11" s="27">
        <f>IF(AND($B11="Milestone",$D11&gt;=BC$7,$D11&lt;=EOMONTH(BC$7,0)),"◆","")</f>
        <v/>
      </c>
      <c r="BD11" s="27">
        <f>IF(AND($B11="Milestone",$D11&gt;=BD$7,$D11&lt;=EOMONTH(BD$7,0)),"◆","")</f>
        <v/>
      </c>
      <c r="BE11" s="27">
        <f>IF(AND($B11="Milestone",$D11&gt;=BE$7,$D11&lt;=EOMONTH(BE$7,0)),"◆","")</f>
        <v/>
      </c>
      <c r="BF11" s="27">
        <f>IF(AND($B11="Milestone",$D11&gt;=BF$7,$D11&lt;=EOMONTH(BF$7,0)),"◆","")</f>
        <v/>
      </c>
      <c r="BG11" s="27">
        <f>IF(AND($B11="Milestone",$D11&gt;=BG$7,$D11&lt;=EOMONTH(BG$7,0)),"◆","")</f>
        <v/>
      </c>
      <c r="BH11" s="27">
        <f>IF(AND($B11="Milestone",$D11&gt;=BH$7,$D11&lt;=EOMONTH(BH$7,0)),"◆","")</f>
        <v/>
      </c>
      <c r="BI11" s="27">
        <f>IF(AND($B11="Milestone",$D11&gt;=BI$7,$D11&lt;=EOMONTH(BI$7,0)),"◆","")</f>
        <v/>
      </c>
      <c r="BJ11" s="27">
        <f>IF(AND($B11="Milestone",$D11&gt;=BJ$7,$D11&lt;=EOMONTH(BJ$7,0)),"◆","")</f>
        <v/>
      </c>
    </row>
    <row r="12">
      <c r="A12" s="28" t="inlineStr">
        <is>
          <t xml:space="preserve">   First draft of the literature review</t>
        </is>
      </c>
      <c r="B12" s="29" t="inlineStr">
        <is>
          <t>Task</t>
        </is>
      </c>
      <c r="C12" s="30">
        <f>$C$3+ROUND(0.1498*($C$4-$C$3),0)</f>
        <v/>
      </c>
      <c r="D12" s="30">
        <f>$C$3+ROUND(0.2502*($C$4-$C$3),0)</f>
        <v/>
      </c>
      <c r="E12" s="29">
        <f>IF(AND(ISNUMBER(C12),ISNUMBER(D12)),D12-C12+1,"")</f>
        <v/>
      </c>
      <c r="F12" s="29" t="inlineStr">
        <is>
          <t>Not started</t>
        </is>
      </c>
      <c r="G12" s="27">
        <f>IF(AND($B12="Milestone",$D12&gt;=G$7,$D12&lt;=EOMONTH(G$7,0)),"◆","")</f>
        <v/>
      </c>
      <c r="H12" s="27">
        <f>IF(AND($B12="Milestone",$D12&gt;=H$7,$D12&lt;=EOMONTH(H$7,0)),"◆","")</f>
        <v/>
      </c>
      <c r="I12" s="27">
        <f>IF(AND($B12="Milestone",$D12&gt;=I$7,$D12&lt;=EOMONTH(I$7,0)),"◆","")</f>
        <v/>
      </c>
      <c r="J12" s="27">
        <f>IF(AND($B12="Milestone",$D12&gt;=J$7,$D12&lt;=EOMONTH(J$7,0)),"◆","")</f>
        <v/>
      </c>
      <c r="K12" s="27">
        <f>IF(AND($B12="Milestone",$D12&gt;=K$7,$D12&lt;=EOMONTH(K$7,0)),"◆","")</f>
        <v/>
      </c>
      <c r="L12" s="27">
        <f>IF(AND($B12="Milestone",$D12&gt;=L$7,$D12&lt;=EOMONTH(L$7,0)),"◆","")</f>
        <v/>
      </c>
      <c r="M12" s="27">
        <f>IF(AND($B12="Milestone",$D12&gt;=M$7,$D12&lt;=EOMONTH(M$7,0)),"◆","")</f>
        <v/>
      </c>
      <c r="N12" s="27">
        <f>IF(AND($B12="Milestone",$D12&gt;=N$7,$D12&lt;=EOMONTH(N$7,0)),"◆","")</f>
        <v/>
      </c>
      <c r="O12" s="27">
        <f>IF(AND($B12="Milestone",$D12&gt;=O$7,$D12&lt;=EOMONTH(O$7,0)),"◆","")</f>
        <v/>
      </c>
      <c r="P12" s="27">
        <f>IF(AND($B12="Milestone",$D12&gt;=P$7,$D12&lt;=EOMONTH(P$7,0)),"◆","")</f>
        <v/>
      </c>
      <c r="Q12" s="27">
        <f>IF(AND($B12="Milestone",$D12&gt;=Q$7,$D12&lt;=EOMONTH(Q$7,0)),"◆","")</f>
        <v/>
      </c>
      <c r="R12" s="27">
        <f>IF(AND($B12="Milestone",$D12&gt;=R$7,$D12&lt;=EOMONTH(R$7,0)),"◆","")</f>
        <v/>
      </c>
      <c r="S12" s="27">
        <f>IF(AND($B12="Milestone",$D12&gt;=S$7,$D12&lt;=EOMONTH(S$7,0)),"◆","")</f>
        <v/>
      </c>
      <c r="T12" s="27">
        <f>IF(AND($B12="Milestone",$D12&gt;=T$7,$D12&lt;=EOMONTH(T$7,0)),"◆","")</f>
        <v/>
      </c>
      <c r="U12" s="27">
        <f>IF(AND($B12="Milestone",$D12&gt;=U$7,$D12&lt;=EOMONTH(U$7,0)),"◆","")</f>
        <v/>
      </c>
      <c r="V12" s="27">
        <f>IF(AND($B12="Milestone",$D12&gt;=V$7,$D12&lt;=EOMONTH(V$7,0)),"◆","")</f>
        <v/>
      </c>
      <c r="W12" s="27">
        <f>IF(AND($B12="Milestone",$D12&gt;=W$7,$D12&lt;=EOMONTH(W$7,0)),"◆","")</f>
        <v/>
      </c>
      <c r="X12" s="27">
        <f>IF(AND($B12="Milestone",$D12&gt;=X$7,$D12&lt;=EOMONTH(X$7,0)),"◆","")</f>
        <v/>
      </c>
      <c r="Y12" s="27">
        <f>IF(AND($B12="Milestone",$D12&gt;=Y$7,$D12&lt;=EOMONTH(Y$7,0)),"◆","")</f>
        <v/>
      </c>
      <c r="Z12" s="27">
        <f>IF(AND($B12="Milestone",$D12&gt;=Z$7,$D12&lt;=EOMONTH(Z$7,0)),"◆","")</f>
        <v/>
      </c>
      <c r="AA12" s="27">
        <f>IF(AND($B12="Milestone",$D12&gt;=AA$7,$D12&lt;=EOMONTH(AA$7,0)),"◆","")</f>
        <v/>
      </c>
      <c r="AB12" s="27">
        <f>IF(AND($B12="Milestone",$D12&gt;=AB$7,$D12&lt;=EOMONTH(AB$7,0)),"◆","")</f>
        <v/>
      </c>
      <c r="AC12" s="27">
        <f>IF(AND($B12="Milestone",$D12&gt;=AC$7,$D12&lt;=EOMONTH(AC$7,0)),"◆","")</f>
        <v/>
      </c>
      <c r="AD12" s="27">
        <f>IF(AND($B12="Milestone",$D12&gt;=AD$7,$D12&lt;=EOMONTH(AD$7,0)),"◆","")</f>
        <v/>
      </c>
      <c r="AE12" s="27">
        <f>IF(AND($B12="Milestone",$D12&gt;=AE$7,$D12&lt;=EOMONTH(AE$7,0)),"◆","")</f>
        <v/>
      </c>
      <c r="AF12" s="27">
        <f>IF(AND($B12="Milestone",$D12&gt;=AF$7,$D12&lt;=EOMONTH(AF$7,0)),"◆","")</f>
        <v/>
      </c>
      <c r="AG12" s="27">
        <f>IF(AND($B12="Milestone",$D12&gt;=AG$7,$D12&lt;=EOMONTH(AG$7,0)),"◆","")</f>
        <v/>
      </c>
      <c r="AH12" s="27">
        <f>IF(AND($B12="Milestone",$D12&gt;=AH$7,$D12&lt;=EOMONTH(AH$7,0)),"◆","")</f>
        <v/>
      </c>
      <c r="AI12" s="27">
        <f>IF(AND($B12="Milestone",$D12&gt;=AI$7,$D12&lt;=EOMONTH(AI$7,0)),"◆","")</f>
        <v/>
      </c>
      <c r="AJ12" s="27">
        <f>IF(AND($B12="Milestone",$D12&gt;=AJ$7,$D12&lt;=EOMONTH(AJ$7,0)),"◆","")</f>
        <v/>
      </c>
      <c r="AK12" s="27">
        <f>IF(AND($B12="Milestone",$D12&gt;=AK$7,$D12&lt;=EOMONTH(AK$7,0)),"◆","")</f>
        <v/>
      </c>
      <c r="AL12" s="27">
        <f>IF(AND($B12="Milestone",$D12&gt;=AL$7,$D12&lt;=EOMONTH(AL$7,0)),"◆","")</f>
        <v/>
      </c>
      <c r="AM12" s="27">
        <f>IF(AND($B12="Milestone",$D12&gt;=AM$7,$D12&lt;=EOMONTH(AM$7,0)),"◆","")</f>
        <v/>
      </c>
      <c r="AN12" s="27">
        <f>IF(AND($B12="Milestone",$D12&gt;=AN$7,$D12&lt;=EOMONTH(AN$7,0)),"◆","")</f>
        <v/>
      </c>
      <c r="AO12" s="27">
        <f>IF(AND($B12="Milestone",$D12&gt;=AO$7,$D12&lt;=EOMONTH(AO$7,0)),"◆","")</f>
        <v/>
      </c>
      <c r="AP12" s="27">
        <f>IF(AND($B12="Milestone",$D12&gt;=AP$7,$D12&lt;=EOMONTH(AP$7,0)),"◆","")</f>
        <v/>
      </c>
      <c r="AQ12" s="27">
        <f>IF(AND($B12="Milestone",$D12&gt;=AQ$7,$D12&lt;=EOMONTH(AQ$7,0)),"◆","")</f>
        <v/>
      </c>
      <c r="AR12" s="27">
        <f>IF(AND($B12="Milestone",$D12&gt;=AR$7,$D12&lt;=EOMONTH(AR$7,0)),"◆","")</f>
        <v/>
      </c>
      <c r="AS12" s="27">
        <f>IF(AND($B12="Milestone",$D12&gt;=AS$7,$D12&lt;=EOMONTH(AS$7,0)),"◆","")</f>
        <v/>
      </c>
      <c r="AT12" s="27">
        <f>IF(AND($B12="Milestone",$D12&gt;=AT$7,$D12&lt;=EOMONTH(AT$7,0)),"◆","")</f>
        <v/>
      </c>
      <c r="AU12" s="27">
        <f>IF(AND($B12="Milestone",$D12&gt;=AU$7,$D12&lt;=EOMONTH(AU$7,0)),"◆","")</f>
        <v/>
      </c>
      <c r="AV12" s="27">
        <f>IF(AND($B12="Milestone",$D12&gt;=AV$7,$D12&lt;=EOMONTH(AV$7,0)),"◆","")</f>
        <v/>
      </c>
      <c r="AW12" s="27">
        <f>IF(AND($B12="Milestone",$D12&gt;=AW$7,$D12&lt;=EOMONTH(AW$7,0)),"◆","")</f>
        <v/>
      </c>
      <c r="AX12" s="27">
        <f>IF(AND($B12="Milestone",$D12&gt;=AX$7,$D12&lt;=EOMONTH(AX$7,0)),"◆","")</f>
        <v/>
      </c>
      <c r="AY12" s="27">
        <f>IF(AND($B12="Milestone",$D12&gt;=AY$7,$D12&lt;=EOMONTH(AY$7,0)),"◆","")</f>
        <v/>
      </c>
      <c r="AZ12" s="27">
        <f>IF(AND($B12="Milestone",$D12&gt;=AZ$7,$D12&lt;=EOMONTH(AZ$7,0)),"◆","")</f>
        <v/>
      </c>
      <c r="BA12" s="27">
        <f>IF(AND($B12="Milestone",$D12&gt;=BA$7,$D12&lt;=EOMONTH(BA$7,0)),"◆","")</f>
        <v/>
      </c>
      <c r="BB12" s="27">
        <f>IF(AND($B12="Milestone",$D12&gt;=BB$7,$D12&lt;=EOMONTH(BB$7,0)),"◆","")</f>
        <v/>
      </c>
      <c r="BC12" s="27">
        <f>IF(AND($B12="Milestone",$D12&gt;=BC$7,$D12&lt;=EOMONTH(BC$7,0)),"◆","")</f>
        <v/>
      </c>
      <c r="BD12" s="27">
        <f>IF(AND($B12="Milestone",$D12&gt;=BD$7,$D12&lt;=EOMONTH(BD$7,0)),"◆","")</f>
        <v/>
      </c>
      <c r="BE12" s="27">
        <f>IF(AND($B12="Milestone",$D12&gt;=BE$7,$D12&lt;=EOMONTH(BE$7,0)),"◆","")</f>
        <v/>
      </c>
      <c r="BF12" s="27">
        <f>IF(AND($B12="Milestone",$D12&gt;=BF$7,$D12&lt;=EOMONTH(BF$7,0)),"◆","")</f>
        <v/>
      </c>
      <c r="BG12" s="27">
        <f>IF(AND($B12="Milestone",$D12&gt;=BG$7,$D12&lt;=EOMONTH(BG$7,0)),"◆","")</f>
        <v/>
      </c>
      <c r="BH12" s="27">
        <f>IF(AND($B12="Milestone",$D12&gt;=BH$7,$D12&lt;=EOMONTH(BH$7,0)),"◆","")</f>
        <v/>
      </c>
      <c r="BI12" s="27">
        <f>IF(AND($B12="Milestone",$D12&gt;=BI$7,$D12&lt;=EOMONTH(BI$7,0)),"◆","")</f>
        <v/>
      </c>
      <c r="BJ12" s="27">
        <f>IF(AND($B12="Milestone",$D12&gt;=BJ$7,$D12&lt;=EOMONTH(BJ$7,0)),"◆","")</f>
        <v/>
      </c>
    </row>
    <row r="13">
      <c r="A13" s="24" t="inlineStr">
        <is>
          <t>Research plan and training</t>
        </is>
      </c>
      <c r="B13" s="25" t="inlineStr">
        <is>
          <t>Phase</t>
        </is>
      </c>
      <c r="C13" s="26">
        <f>$C$3</f>
        <v/>
      </c>
      <c r="D13" s="26">
        <f>$C$3+ROUND(0.1498*($C$4-$C$3),0)</f>
        <v/>
      </c>
      <c r="E13" s="25">
        <f>IF(AND(ISNUMBER(C13),ISNUMBER(D13)),D13-C13+1,"")</f>
        <v/>
      </c>
      <c r="F13" s="25" t="inlineStr"/>
      <c r="G13" s="27">
        <f>IF(AND($B13="Milestone",$D13&gt;=G$7,$D13&lt;=EOMONTH(G$7,0)),"◆","")</f>
        <v/>
      </c>
      <c r="H13" s="27">
        <f>IF(AND($B13="Milestone",$D13&gt;=H$7,$D13&lt;=EOMONTH(H$7,0)),"◆","")</f>
        <v/>
      </c>
      <c r="I13" s="27">
        <f>IF(AND($B13="Milestone",$D13&gt;=I$7,$D13&lt;=EOMONTH(I$7,0)),"◆","")</f>
        <v/>
      </c>
      <c r="J13" s="27">
        <f>IF(AND($B13="Milestone",$D13&gt;=J$7,$D13&lt;=EOMONTH(J$7,0)),"◆","")</f>
        <v/>
      </c>
      <c r="K13" s="27">
        <f>IF(AND($B13="Milestone",$D13&gt;=K$7,$D13&lt;=EOMONTH(K$7,0)),"◆","")</f>
        <v/>
      </c>
      <c r="L13" s="27">
        <f>IF(AND($B13="Milestone",$D13&gt;=L$7,$D13&lt;=EOMONTH(L$7,0)),"◆","")</f>
        <v/>
      </c>
      <c r="M13" s="27">
        <f>IF(AND($B13="Milestone",$D13&gt;=M$7,$D13&lt;=EOMONTH(M$7,0)),"◆","")</f>
        <v/>
      </c>
      <c r="N13" s="27">
        <f>IF(AND($B13="Milestone",$D13&gt;=N$7,$D13&lt;=EOMONTH(N$7,0)),"◆","")</f>
        <v/>
      </c>
      <c r="O13" s="27">
        <f>IF(AND($B13="Milestone",$D13&gt;=O$7,$D13&lt;=EOMONTH(O$7,0)),"◆","")</f>
        <v/>
      </c>
      <c r="P13" s="27">
        <f>IF(AND($B13="Milestone",$D13&gt;=P$7,$D13&lt;=EOMONTH(P$7,0)),"◆","")</f>
        <v/>
      </c>
      <c r="Q13" s="27">
        <f>IF(AND($B13="Milestone",$D13&gt;=Q$7,$D13&lt;=EOMONTH(Q$7,0)),"◆","")</f>
        <v/>
      </c>
      <c r="R13" s="27">
        <f>IF(AND($B13="Milestone",$D13&gt;=R$7,$D13&lt;=EOMONTH(R$7,0)),"◆","")</f>
        <v/>
      </c>
      <c r="S13" s="27">
        <f>IF(AND($B13="Milestone",$D13&gt;=S$7,$D13&lt;=EOMONTH(S$7,0)),"◆","")</f>
        <v/>
      </c>
      <c r="T13" s="27">
        <f>IF(AND($B13="Milestone",$D13&gt;=T$7,$D13&lt;=EOMONTH(T$7,0)),"◆","")</f>
        <v/>
      </c>
      <c r="U13" s="27">
        <f>IF(AND($B13="Milestone",$D13&gt;=U$7,$D13&lt;=EOMONTH(U$7,0)),"◆","")</f>
        <v/>
      </c>
      <c r="V13" s="27">
        <f>IF(AND($B13="Milestone",$D13&gt;=V$7,$D13&lt;=EOMONTH(V$7,0)),"◆","")</f>
        <v/>
      </c>
      <c r="W13" s="27">
        <f>IF(AND($B13="Milestone",$D13&gt;=W$7,$D13&lt;=EOMONTH(W$7,0)),"◆","")</f>
        <v/>
      </c>
      <c r="X13" s="27">
        <f>IF(AND($B13="Milestone",$D13&gt;=X$7,$D13&lt;=EOMONTH(X$7,0)),"◆","")</f>
        <v/>
      </c>
      <c r="Y13" s="27">
        <f>IF(AND($B13="Milestone",$D13&gt;=Y$7,$D13&lt;=EOMONTH(Y$7,0)),"◆","")</f>
        <v/>
      </c>
      <c r="Z13" s="27">
        <f>IF(AND($B13="Milestone",$D13&gt;=Z$7,$D13&lt;=EOMONTH(Z$7,0)),"◆","")</f>
        <v/>
      </c>
      <c r="AA13" s="27">
        <f>IF(AND($B13="Milestone",$D13&gt;=AA$7,$D13&lt;=EOMONTH(AA$7,0)),"◆","")</f>
        <v/>
      </c>
      <c r="AB13" s="27">
        <f>IF(AND($B13="Milestone",$D13&gt;=AB$7,$D13&lt;=EOMONTH(AB$7,0)),"◆","")</f>
        <v/>
      </c>
      <c r="AC13" s="27">
        <f>IF(AND($B13="Milestone",$D13&gt;=AC$7,$D13&lt;=EOMONTH(AC$7,0)),"◆","")</f>
        <v/>
      </c>
      <c r="AD13" s="27">
        <f>IF(AND($B13="Milestone",$D13&gt;=AD$7,$D13&lt;=EOMONTH(AD$7,0)),"◆","")</f>
        <v/>
      </c>
      <c r="AE13" s="27">
        <f>IF(AND($B13="Milestone",$D13&gt;=AE$7,$D13&lt;=EOMONTH(AE$7,0)),"◆","")</f>
        <v/>
      </c>
      <c r="AF13" s="27">
        <f>IF(AND($B13="Milestone",$D13&gt;=AF$7,$D13&lt;=EOMONTH(AF$7,0)),"◆","")</f>
        <v/>
      </c>
      <c r="AG13" s="27">
        <f>IF(AND($B13="Milestone",$D13&gt;=AG$7,$D13&lt;=EOMONTH(AG$7,0)),"◆","")</f>
        <v/>
      </c>
      <c r="AH13" s="27">
        <f>IF(AND($B13="Milestone",$D13&gt;=AH$7,$D13&lt;=EOMONTH(AH$7,0)),"◆","")</f>
        <v/>
      </c>
      <c r="AI13" s="27">
        <f>IF(AND($B13="Milestone",$D13&gt;=AI$7,$D13&lt;=EOMONTH(AI$7,0)),"◆","")</f>
        <v/>
      </c>
      <c r="AJ13" s="27">
        <f>IF(AND($B13="Milestone",$D13&gt;=AJ$7,$D13&lt;=EOMONTH(AJ$7,0)),"◆","")</f>
        <v/>
      </c>
      <c r="AK13" s="27">
        <f>IF(AND($B13="Milestone",$D13&gt;=AK$7,$D13&lt;=EOMONTH(AK$7,0)),"◆","")</f>
        <v/>
      </c>
      <c r="AL13" s="27">
        <f>IF(AND($B13="Milestone",$D13&gt;=AL$7,$D13&lt;=EOMONTH(AL$7,0)),"◆","")</f>
        <v/>
      </c>
      <c r="AM13" s="27">
        <f>IF(AND($B13="Milestone",$D13&gt;=AM$7,$D13&lt;=EOMONTH(AM$7,0)),"◆","")</f>
        <v/>
      </c>
      <c r="AN13" s="27">
        <f>IF(AND($B13="Milestone",$D13&gt;=AN$7,$D13&lt;=EOMONTH(AN$7,0)),"◆","")</f>
        <v/>
      </c>
      <c r="AO13" s="27">
        <f>IF(AND($B13="Milestone",$D13&gt;=AO$7,$D13&lt;=EOMONTH(AO$7,0)),"◆","")</f>
        <v/>
      </c>
      <c r="AP13" s="27">
        <f>IF(AND($B13="Milestone",$D13&gt;=AP$7,$D13&lt;=EOMONTH(AP$7,0)),"◆","")</f>
        <v/>
      </c>
      <c r="AQ13" s="27">
        <f>IF(AND($B13="Milestone",$D13&gt;=AQ$7,$D13&lt;=EOMONTH(AQ$7,0)),"◆","")</f>
        <v/>
      </c>
      <c r="AR13" s="27">
        <f>IF(AND($B13="Milestone",$D13&gt;=AR$7,$D13&lt;=EOMONTH(AR$7,0)),"◆","")</f>
        <v/>
      </c>
      <c r="AS13" s="27">
        <f>IF(AND($B13="Milestone",$D13&gt;=AS$7,$D13&lt;=EOMONTH(AS$7,0)),"◆","")</f>
        <v/>
      </c>
      <c r="AT13" s="27">
        <f>IF(AND($B13="Milestone",$D13&gt;=AT$7,$D13&lt;=EOMONTH(AT$7,0)),"◆","")</f>
        <v/>
      </c>
      <c r="AU13" s="27">
        <f>IF(AND($B13="Milestone",$D13&gt;=AU$7,$D13&lt;=EOMONTH(AU$7,0)),"◆","")</f>
        <v/>
      </c>
      <c r="AV13" s="27">
        <f>IF(AND($B13="Milestone",$D13&gt;=AV$7,$D13&lt;=EOMONTH(AV$7,0)),"◆","")</f>
        <v/>
      </c>
      <c r="AW13" s="27">
        <f>IF(AND($B13="Milestone",$D13&gt;=AW$7,$D13&lt;=EOMONTH(AW$7,0)),"◆","")</f>
        <v/>
      </c>
      <c r="AX13" s="27">
        <f>IF(AND($B13="Milestone",$D13&gt;=AX$7,$D13&lt;=EOMONTH(AX$7,0)),"◆","")</f>
        <v/>
      </c>
      <c r="AY13" s="27">
        <f>IF(AND($B13="Milestone",$D13&gt;=AY$7,$D13&lt;=EOMONTH(AY$7,0)),"◆","")</f>
        <v/>
      </c>
      <c r="AZ13" s="27">
        <f>IF(AND($B13="Milestone",$D13&gt;=AZ$7,$D13&lt;=EOMONTH(AZ$7,0)),"◆","")</f>
        <v/>
      </c>
      <c r="BA13" s="27">
        <f>IF(AND($B13="Milestone",$D13&gt;=BA$7,$D13&lt;=EOMONTH(BA$7,0)),"◆","")</f>
        <v/>
      </c>
      <c r="BB13" s="27">
        <f>IF(AND($B13="Milestone",$D13&gt;=BB$7,$D13&lt;=EOMONTH(BB$7,0)),"◆","")</f>
        <v/>
      </c>
      <c r="BC13" s="27">
        <f>IF(AND($B13="Milestone",$D13&gt;=BC$7,$D13&lt;=EOMONTH(BC$7,0)),"◆","")</f>
        <v/>
      </c>
      <c r="BD13" s="27">
        <f>IF(AND($B13="Milestone",$D13&gt;=BD$7,$D13&lt;=EOMONTH(BD$7,0)),"◆","")</f>
        <v/>
      </c>
      <c r="BE13" s="27">
        <f>IF(AND($B13="Milestone",$D13&gt;=BE$7,$D13&lt;=EOMONTH(BE$7,0)),"◆","")</f>
        <v/>
      </c>
      <c r="BF13" s="27">
        <f>IF(AND($B13="Milestone",$D13&gt;=BF$7,$D13&lt;=EOMONTH(BF$7,0)),"◆","")</f>
        <v/>
      </c>
      <c r="BG13" s="27">
        <f>IF(AND($B13="Milestone",$D13&gt;=BG$7,$D13&lt;=EOMONTH(BG$7,0)),"◆","")</f>
        <v/>
      </c>
      <c r="BH13" s="27">
        <f>IF(AND($B13="Milestone",$D13&gt;=BH$7,$D13&lt;=EOMONTH(BH$7,0)),"◆","")</f>
        <v/>
      </c>
      <c r="BI13" s="27">
        <f>IF(AND($B13="Milestone",$D13&gt;=BI$7,$D13&lt;=EOMONTH(BI$7,0)),"◆","")</f>
        <v/>
      </c>
      <c r="BJ13" s="27">
        <f>IF(AND($B13="Milestone",$D13&gt;=BJ$7,$D13&lt;=EOMONTH(BJ$7,0)),"◆","")</f>
        <v/>
      </c>
    </row>
    <row r="14">
      <c r="A14" s="28" t="inlineStr">
        <is>
          <t xml:space="preserve">   Agree a research plan with your supervisors</t>
        </is>
      </c>
      <c r="B14" s="29" t="inlineStr">
        <is>
          <t>Task</t>
        </is>
      </c>
      <c r="C14" s="30">
        <f>$C$3</f>
        <v/>
      </c>
      <c r="D14" s="30">
        <f>$C$3+ROUND(0.0376*($C$4-$C$3),0)</f>
        <v/>
      </c>
      <c r="E14" s="29">
        <f>IF(AND(ISNUMBER(C14),ISNUMBER(D14)),D14-C14+1,"")</f>
        <v/>
      </c>
      <c r="F14" s="29" t="inlineStr">
        <is>
          <t>Not started</t>
        </is>
      </c>
      <c r="G14" s="27">
        <f>IF(AND($B14="Milestone",$D14&gt;=G$7,$D14&lt;=EOMONTH(G$7,0)),"◆","")</f>
        <v/>
      </c>
      <c r="H14" s="27">
        <f>IF(AND($B14="Milestone",$D14&gt;=H$7,$D14&lt;=EOMONTH(H$7,0)),"◆","")</f>
        <v/>
      </c>
      <c r="I14" s="27">
        <f>IF(AND($B14="Milestone",$D14&gt;=I$7,$D14&lt;=EOMONTH(I$7,0)),"◆","")</f>
        <v/>
      </c>
      <c r="J14" s="27">
        <f>IF(AND($B14="Milestone",$D14&gt;=J$7,$D14&lt;=EOMONTH(J$7,0)),"◆","")</f>
        <v/>
      </c>
      <c r="K14" s="27">
        <f>IF(AND($B14="Milestone",$D14&gt;=K$7,$D14&lt;=EOMONTH(K$7,0)),"◆","")</f>
        <v/>
      </c>
      <c r="L14" s="27">
        <f>IF(AND($B14="Milestone",$D14&gt;=L$7,$D14&lt;=EOMONTH(L$7,0)),"◆","")</f>
        <v/>
      </c>
      <c r="M14" s="27">
        <f>IF(AND($B14="Milestone",$D14&gt;=M$7,$D14&lt;=EOMONTH(M$7,0)),"◆","")</f>
        <v/>
      </c>
      <c r="N14" s="27">
        <f>IF(AND($B14="Milestone",$D14&gt;=N$7,$D14&lt;=EOMONTH(N$7,0)),"◆","")</f>
        <v/>
      </c>
      <c r="O14" s="27">
        <f>IF(AND($B14="Milestone",$D14&gt;=O$7,$D14&lt;=EOMONTH(O$7,0)),"◆","")</f>
        <v/>
      </c>
      <c r="P14" s="27">
        <f>IF(AND($B14="Milestone",$D14&gt;=P$7,$D14&lt;=EOMONTH(P$7,0)),"◆","")</f>
        <v/>
      </c>
      <c r="Q14" s="27">
        <f>IF(AND($B14="Milestone",$D14&gt;=Q$7,$D14&lt;=EOMONTH(Q$7,0)),"◆","")</f>
        <v/>
      </c>
      <c r="R14" s="27">
        <f>IF(AND($B14="Milestone",$D14&gt;=R$7,$D14&lt;=EOMONTH(R$7,0)),"◆","")</f>
        <v/>
      </c>
      <c r="S14" s="27">
        <f>IF(AND($B14="Milestone",$D14&gt;=S$7,$D14&lt;=EOMONTH(S$7,0)),"◆","")</f>
        <v/>
      </c>
      <c r="T14" s="27">
        <f>IF(AND($B14="Milestone",$D14&gt;=T$7,$D14&lt;=EOMONTH(T$7,0)),"◆","")</f>
        <v/>
      </c>
      <c r="U14" s="27">
        <f>IF(AND($B14="Milestone",$D14&gt;=U$7,$D14&lt;=EOMONTH(U$7,0)),"◆","")</f>
        <v/>
      </c>
      <c r="V14" s="27">
        <f>IF(AND($B14="Milestone",$D14&gt;=V$7,$D14&lt;=EOMONTH(V$7,0)),"◆","")</f>
        <v/>
      </c>
      <c r="W14" s="27">
        <f>IF(AND($B14="Milestone",$D14&gt;=W$7,$D14&lt;=EOMONTH(W$7,0)),"◆","")</f>
        <v/>
      </c>
      <c r="X14" s="27">
        <f>IF(AND($B14="Milestone",$D14&gt;=X$7,$D14&lt;=EOMONTH(X$7,0)),"◆","")</f>
        <v/>
      </c>
      <c r="Y14" s="27">
        <f>IF(AND($B14="Milestone",$D14&gt;=Y$7,$D14&lt;=EOMONTH(Y$7,0)),"◆","")</f>
        <v/>
      </c>
      <c r="Z14" s="27">
        <f>IF(AND($B14="Milestone",$D14&gt;=Z$7,$D14&lt;=EOMONTH(Z$7,0)),"◆","")</f>
        <v/>
      </c>
      <c r="AA14" s="27">
        <f>IF(AND($B14="Milestone",$D14&gt;=AA$7,$D14&lt;=EOMONTH(AA$7,0)),"◆","")</f>
        <v/>
      </c>
      <c r="AB14" s="27">
        <f>IF(AND($B14="Milestone",$D14&gt;=AB$7,$D14&lt;=EOMONTH(AB$7,0)),"◆","")</f>
        <v/>
      </c>
      <c r="AC14" s="27">
        <f>IF(AND($B14="Milestone",$D14&gt;=AC$7,$D14&lt;=EOMONTH(AC$7,0)),"◆","")</f>
        <v/>
      </c>
      <c r="AD14" s="27">
        <f>IF(AND($B14="Milestone",$D14&gt;=AD$7,$D14&lt;=EOMONTH(AD$7,0)),"◆","")</f>
        <v/>
      </c>
      <c r="AE14" s="27">
        <f>IF(AND($B14="Milestone",$D14&gt;=AE$7,$D14&lt;=EOMONTH(AE$7,0)),"◆","")</f>
        <v/>
      </c>
      <c r="AF14" s="27">
        <f>IF(AND($B14="Milestone",$D14&gt;=AF$7,$D14&lt;=EOMONTH(AF$7,0)),"◆","")</f>
        <v/>
      </c>
      <c r="AG14" s="27">
        <f>IF(AND($B14="Milestone",$D14&gt;=AG$7,$D14&lt;=EOMONTH(AG$7,0)),"◆","")</f>
        <v/>
      </c>
      <c r="AH14" s="27">
        <f>IF(AND($B14="Milestone",$D14&gt;=AH$7,$D14&lt;=EOMONTH(AH$7,0)),"◆","")</f>
        <v/>
      </c>
      <c r="AI14" s="27">
        <f>IF(AND($B14="Milestone",$D14&gt;=AI$7,$D14&lt;=EOMONTH(AI$7,0)),"◆","")</f>
        <v/>
      </c>
      <c r="AJ14" s="27">
        <f>IF(AND($B14="Milestone",$D14&gt;=AJ$7,$D14&lt;=EOMONTH(AJ$7,0)),"◆","")</f>
        <v/>
      </c>
      <c r="AK14" s="27">
        <f>IF(AND($B14="Milestone",$D14&gt;=AK$7,$D14&lt;=EOMONTH(AK$7,0)),"◆","")</f>
        <v/>
      </c>
      <c r="AL14" s="27">
        <f>IF(AND($B14="Milestone",$D14&gt;=AL$7,$D14&lt;=EOMONTH(AL$7,0)),"◆","")</f>
        <v/>
      </c>
      <c r="AM14" s="27">
        <f>IF(AND($B14="Milestone",$D14&gt;=AM$7,$D14&lt;=EOMONTH(AM$7,0)),"◆","")</f>
        <v/>
      </c>
      <c r="AN14" s="27">
        <f>IF(AND($B14="Milestone",$D14&gt;=AN$7,$D14&lt;=EOMONTH(AN$7,0)),"◆","")</f>
        <v/>
      </c>
      <c r="AO14" s="27">
        <f>IF(AND($B14="Milestone",$D14&gt;=AO$7,$D14&lt;=EOMONTH(AO$7,0)),"◆","")</f>
        <v/>
      </c>
      <c r="AP14" s="27">
        <f>IF(AND($B14="Milestone",$D14&gt;=AP$7,$D14&lt;=EOMONTH(AP$7,0)),"◆","")</f>
        <v/>
      </c>
      <c r="AQ14" s="27">
        <f>IF(AND($B14="Milestone",$D14&gt;=AQ$7,$D14&lt;=EOMONTH(AQ$7,0)),"◆","")</f>
        <v/>
      </c>
      <c r="AR14" s="27">
        <f>IF(AND($B14="Milestone",$D14&gt;=AR$7,$D14&lt;=EOMONTH(AR$7,0)),"◆","")</f>
        <v/>
      </c>
      <c r="AS14" s="27">
        <f>IF(AND($B14="Milestone",$D14&gt;=AS$7,$D14&lt;=EOMONTH(AS$7,0)),"◆","")</f>
        <v/>
      </c>
      <c r="AT14" s="27">
        <f>IF(AND($B14="Milestone",$D14&gt;=AT$7,$D14&lt;=EOMONTH(AT$7,0)),"◆","")</f>
        <v/>
      </c>
      <c r="AU14" s="27">
        <f>IF(AND($B14="Milestone",$D14&gt;=AU$7,$D14&lt;=EOMONTH(AU$7,0)),"◆","")</f>
        <v/>
      </c>
      <c r="AV14" s="27">
        <f>IF(AND($B14="Milestone",$D14&gt;=AV$7,$D14&lt;=EOMONTH(AV$7,0)),"◆","")</f>
        <v/>
      </c>
      <c r="AW14" s="27">
        <f>IF(AND($B14="Milestone",$D14&gt;=AW$7,$D14&lt;=EOMONTH(AW$7,0)),"◆","")</f>
        <v/>
      </c>
      <c r="AX14" s="27">
        <f>IF(AND($B14="Milestone",$D14&gt;=AX$7,$D14&lt;=EOMONTH(AX$7,0)),"◆","")</f>
        <v/>
      </c>
      <c r="AY14" s="27">
        <f>IF(AND($B14="Milestone",$D14&gt;=AY$7,$D14&lt;=EOMONTH(AY$7,0)),"◆","")</f>
        <v/>
      </c>
      <c r="AZ14" s="27">
        <f>IF(AND($B14="Milestone",$D14&gt;=AZ$7,$D14&lt;=EOMONTH(AZ$7,0)),"◆","")</f>
        <v/>
      </c>
      <c r="BA14" s="27">
        <f>IF(AND($B14="Milestone",$D14&gt;=BA$7,$D14&lt;=EOMONTH(BA$7,0)),"◆","")</f>
        <v/>
      </c>
      <c r="BB14" s="27">
        <f>IF(AND($B14="Milestone",$D14&gt;=BB$7,$D14&lt;=EOMONTH(BB$7,0)),"◆","")</f>
        <v/>
      </c>
      <c r="BC14" s="27">
        <f>IF(AND($B14="Milestone",$D14&gt;=BC$7,$D14&lt;=EOMONTH(BC$7,0)),"◆","")</f>
        <v/>
      </c>
      <c r="BD14" s="27">
        <f>IF(AND($B14="Milestone",$D14&gt;=BD$7,$D14&lt;=EOMONTH(BD$7,0)),"◆","")</f>
        <v/>
      </c>
      <c r="BE14" s="27">
        <f>IF(AND($B14="Milestone",$D14&gt;=BE$7,$D14&lt;=EOMONTH(BE$7,0)),"◆","")</f>
        <v/>
      </c>
      <c r="BF14" s="27">
        <f>IF(AND($B14="Milestone",$D14&gt;=BF$7,$D14&lt;=EOMONTH(BF$7,0)),"◆","")</f>
        <v/>
      </c>
      <c r="BG14" s="27">
        <f>IF(AND($B14="Milestone",$D14&gt;=BG$7,$D14&lt;=EOMONTH(BG$7,0)),"◆","")</f>
        <v/>
      </c>
      <c r="BH14" s="27">
        <f>IF(AND($B14="Milestone",$D14&gt;=BH$7,$D14&lt;=EOMONTH(BH$7,0)),"◆","")</f>
        <v/>
      </c>
      <c r="BI14" s="27">
        <f>IF(AND($B14="Milestone",$D14&gt;=BI$7,$D14&lt;=EOMONTH(BI$7,0)),"◆","")</f>
        <v/>
      </c>
      <c r="BJ14" s="27">
        <f>IF(AND($B14="Milestone",$D14&gt;=BJ$7,$D14&lt;=EOMONTH(BJ$7,0)),"◆","")</f>
        <v/>
      </c>
    </row>
    <row r="15">
      <c r="A15" s="28" t="inlineStr">
        <is>
          <t xml:space="preserve">   Training: methods courses and research integrity</t>
        </is>
      </c>
      <c r="B15" s="29" t="inlineStr">
        <is>
          <t>Task</t>
        </is>
      </c>
      <c r="C15" s="30">
        <f>$C$3+ROUND(0.0376*($C$4-$C$3),0)</f>
        <v/>
      </c>
      <c r="D15" s="30">
        <f>$C$3+ROUND(0.1051*($C$4-$C$3),0)</f>
        <v/>
      </c>
      <c r="E15" s="29">
        <f>IF(AND(ISNUMBER(C15),ISNUMBER(D15)),D15-C15+1,"")</f>
        <v/>
      </c>
      <c r="F15" s="29" t="inlineStr">
        <is>
          <t>Not started</t>
        </is>
      </c>
      <c r="G15" s="27">
        <f>IF(AND($B15="Milestone",$D15&gt;=G$7,$D15&lt;=EOMONTH(G$7,0)),"◆","")</f>
        <v/>
      </c>
      <c r="H15" s="27">
        <f>IF(AND($B15="Milestone",$D15&gt;=H$7,$D15&lt;=EOMONTH(H$7,0)),"◆","")</f>
        <v/>
      </c>
      <c r="I15" s="27">
        <f>IF(AND($B15="Milestone",$D15&gt;=I$7,$D15&lt;=EOMONTH(I$7,0)),"◆","")</f>
        <v/>
      </c>
      <c r="J15" s="27">
        <f>IF(AND($B15="Milestone",$D15&gt;=J$7,$D15&lt;=EOMONTH(J$7,0)),"◆","")</f>
        <v/>
      </c>
      <c r="K15" s="27">
        <f>IF(AND($B15="Milestone",$D15&gt;=K$7,$D15&lt;=EOMONTH(K$7,0)),"◆","")</f>
        <v/>
      </c>
      <c r="L15" s="27">
        <f>IF(AND($B15="Milestone",$D15&gt;=L$7,$D15&lt;=EOMONTH(L$7,0)),"◆","")</f>
        <v/>
      </c>
      <c r="M15" s="27">
        <f>IF(AND($B15="Milestone",$D15&gt;=M$7,$D15&lt;=EOMONTH(M$7,0)),"◆","")</f>
        <v/>
      </c>
      <c r="N15" s="27">
        <f>IF(AND($B15="Milestone",$D15&gt;=N$7,$D15&lt;=EOMONTH(N$7,0)),"◆","")</f>
        <v/>
      </c>
      <c r="O15" s="27">
        <f>IF(AND($B15="Milestone",$D15&gt;=O$7,$D15&lt;=EOMONTH(O$7,0)),"◆","")</f>
        <v/>
      </c>
      <c r="P15" s="27">
        <f>IF(AND($B15="Milestone",$D15&gt;=P$7,$D15&lt;=EOMONTH(P$7,0)),"◆","")</f>
        <v/>
      </c>
      <c r="Q15" s="27">
        <f>IF(AND($B15="Milestone",$D15&gt;=Q$7,$D15&lt;=EOMONTH(Q$7,0)),"◆","")</f>
        <v/>
      </c>
      <c r="R15" s="27">
        <f>IF(AND($B15="Milestone",$D15&gt;=R$7,$D15&lt;=EOMONTH(R$7,0)),"◆","")</f>
        <v/>
      </c>
      <c r="S15" s="27">
        <f>IF(AND($B15="Milestone",$D15&gt;=S$7,$D15&lt;=EOMONTH(S$7,0)),"◆","")</f>
        <v/>
      </c>
      <c r="T15" s="27">
        <f>IF(AND($B15="Milestone",$D15&gt;=T$7,$D15&lt;=EOMONTH(T$7,0)),"◆","")</f>
        <v/>
      </c>
      <c r="U15" s="27">
        <f>IF(AND($B15="Milestone",$D15&gt;=U$7,$D15&lt;=EOMONTH(U$7,0)),"◆","")</f>
        <v/>
      </c>
      <c r="V15" s="27">
        <f>IF(AND($B15="Milestone",$D15&gt;=V$7,$D15&lt;=EOMONTH(V$7,0)),"◆","")</f>
        <v/>
      </c>
      <c r="W15" s="27">
        <f>IF(AND($B15="Milestone",$D15&gt;=W$7,$D15&lt;=EOMONTH(W$7,0)),"◆","")</f>
        <v/>
      </c>
      <c r="X15" s="27">
        <f>IF(AND($B15="Milestone",$D15&gt;=X$7,$D15&lt;=EOMONTH(X$7,0)),"◆","")</f>
        <v/>
      </c>
      <c r="Y15" s="27">
        <f>IF(AND($B15="Milestone",$D15&gt;=Y$7,$D15&lt;=EOMONTH(Y$7,0)),"◆","")</f>
        <v/>
      </c>
      <c r="Z15" s="27">
        <f>IF(AND($B15="Milestone",$D15&gt;=Z$7,$D15&lt;=EOMONTH(Z$7,0)),"◆","")</f>
        <v/>
      </c>
      <c r="AA15" s="27">
        <f>IF(AND($B15="Milestone",$D15&gt;=AA$7,$D15&lt;=EOMONTH(AA$7,0)),"◆","")</f>
        <v/>
      </c>
      <c r="AB15" s="27">
        <f>IF(AND($B15="Milestone",$D15&gt;=AB$7,$D15&lt;=EOMONTH(AB$7,0)),"◆","")</f>
        <v/>
      </c>
      <c r="AC15" s="27">
        <f>IF(AND($B15="Milestone",$D15&gt;=AC$7,$D15&lt;=EOMONTH(AC$7,0)),"◆","")</f>
        <v/>
      </c>
      <c r="AD15" s="27">
        <f>IF(AND($B15="Milestone",$D15&gt;=AD$7,$D15&lt;=EOMONTH(AD$7,0)),"◆","")</f>
        <v/>
      </c>
      <c r="AE15" s="27">
        <f>IF(AND($B15="Milestone",$D15&gt;=AE$7,$D15&lt;=EOMONTH(AE$7,0)),"◆","")</f>
        <v/>
      </c>
      <c r="AF15" s="27">
        <f>IF(AND($B15="Milestone",$D15&gt;=AF$7,$D15&lt;=EOMONTH(AF$7,0)),"◆","")</f>
        <v/>
      </c>
      <c r="AG15" s="27">
        <f>IF(AND($B15="Milestone",$D15&gt;=AG$7,$D15&lt;=EOMONTH(AG$7,0)),"◆","")</f>
        <v/>
      </c>
      <c r="AH15" s="27">
        <f>IF(AND($B15="Milestone",$D15&gt;=AH$7,$D15&lt;=EOMONTH(AH$7,0)),"◆","")</f>
        <v/>
      </c>
      <c r="AI15" s="27">
        <f>IF(AND($B15="Milestone",$D15&gt;=AI$7,$D15&lt;=EOMONTH(AI$7,0)),"◆","")</f>
        <v/>
      </c>
      <c r="AJ15" s="27">
        <f>IF(AND($B15="Milestone",$D15&gt;=AJ$7,$D15&lt;=EOMONTH(AJ$7,0)),"◆","")</f>
        <v/>
      </c>
      <c r="AK15" s="27">
        <f>IF(AND($B15="Milestone",$D15&gt;=AK$7,$D15&lt;=EOMONTH(AK$7,0)),"◆","")</f>
        <v/>
      </c>
      <c r="AL15" s="27">
        <f>IF(AND($B15="Milestone",$D15&gt;=AL$7,$D15&lt;=EOMONTH(AL$7,0)),"◆","")</f>
        <v/>
      </c>
      <c r="AM15" s="27">
        <f>IF(AND($B15="Milestone",$D15&gt;=AM$7,$D15&lt;=EOMONTH(AM$7,0)),"◆","")</f>
        <v/>
      </c>
      <c r="AN15" s="27">
        <f>IF(AND($B15="Milestone",$D15&gt;=AN$7,$D15&lt;=EOMONTH(AN$7,0)),"◆","")</f>
        <v/>
      </c>
      <c r="AO15" s="27">
        <f>IF(AND($B15="Milestone",$D15&gt;=AO$7,$D15&lt;=EOMONTH(AO$7,0)),"◆","")</f>
        <v/>
      </c>
      <c r="AP15" s="27">
        <f>IF(AND($B15="Milestone",$D15&gt;=AP$7,$D15&lt;=EOMONTH(AP$7,0)),"◆","")</f>
        <v/>
      </c>
      <c r="AQ15" s="27">
        <f>IF(AND($B15="Milestone",$D15&gt;=AQ$7,$D15&lt;=EOMONTH(AQ$7,0)),"◆","")</f>
        <v/>
      </c>
      <c r="AR15" s="27">
        <f>IF(AND($B15="Milestone",$D15&gt;=AR$7,$D15&lt;=EOMONTH(AR$7,0)),"◆","")</f>
        <v/>
      </c>
      <c r="AS15" s="27">
        <f>IF(AND($B15="Milestone",$D15&gt;=AS$7,$D15&lt;=EOMONTH(AS$7,0)),"◆","")</f>
        <v/>
      </c>
      <c r="AT15" s="27">
        <f>IF(AND($B15="Milestone",$D15&gt;=AT$7,$D15&lt;=EOMONTH(AT$7,0)),"◆","")</f>
        <v/>
      </c>
      <c r="AU15" s="27">
        <f>IF(AND($B15="Milestone",$D15&gt;=AU$7,$D15&lt;=EOMONTH(AU$7,0)),"◆","")</f>
        <v/>
      </c>
      <c r="AV15" s="27">
        <f>IF(AND($B15="Milestone",$D15&gt;=AV$7,$D15&lt;=EOMONTH(AV$7,0)),"◆","")</f>
        <v/>
      </c>
      <c r="AW15" s="27">
        <f>IF(AND($B15="Milestone",$D15&gt;=AW$7,$D15&lt;=EOMONTH(AW$7,0)),"◆","")</f>
        <v/>
      </c>
      <c r="AX15" s="27">
        <f>IF(AND($B15="Milestone",$D15&gt;=AX$7,$D15&lt;=EOMONTH(AX$7,0)),"◆","")</f>
        <v/>
      </c>
      <c r="AY15" s="27">
        <f>IF(AND($B15="Milestone",$D15&gt;=AY$7,$D15&lt;=EOMONTH(AY$7,0)),"◆","")</f>
        <v/>
      </c>
      <c r="AZ15" s="27">
        <f>IF(AND($B15="Milestone",$D15&gt;=AZ$7,$D15&lt;=EOMONTH(AZ$7,0)),"◆","")</f>
        <v/>
      </c>
      <c r="BA15" s="27">
        <f>IF(AND($B15="Milestone",$D15&gt;=BA$7,$D15&lt;=EOMONTH(BA$7,0)),"◆","")</f>
        <v/>
      </c>
      <c r="BB15" s="27">
        <f>IF(AND($B15="Milestone",$D15&gt;=BB$7,$D15&lt;=EOMONTH(BB$7,0)),"◆","")</f>
        <v/>
      </c>
      <c r="BC15" s="27">
        <f>IF(AND($B15="Milestone",$D15&gt;=BC$7,$D15&lt;=EOMONTH(BC$7,0)),"◆","")</f>
        <v/>
      </c>
      <c r="BD15" s="27">
        <f>IF(AND($B15="Milestone",$D15&gt;=BD$7,$D15&lt;=EOMONTH(BD$7,0)),"◆","")</f>
        <v/>
      </c>
      <c r="BE15" s="27">
        <f>IF(AND($B15="Milestone",$D15&gt;=BE$7,$D15&lt;=EOMONTH(BE$7,0)),"◆","")</f>
        <v/>
      </c>
      <c r="BF15" s="27">
        <f>IF(AND($B15="Milestone",$D15&gt;=BF$7,$D15&lt;=EOMONTH(BF$7,0)),"◆","")</f>
        <v/>
      </c>
      <c r="BG15" s="27">
        <f>IF(AND($B15="Milestone",$D15&gt;=BG$7,$D15&lt;=EOMONTH(BG$7,0)),"◆","")</f>
        <v/>
      </c>
      <c r="BH15" s="27">
        <f>IF(AND($B15="Milestone",$D15&gt;=BH$7,$D15&lt;=EOMONTH(BH$7,0)),"◆","")</f>
        <v/>
      </c>
      <c r="BI15" s="27">
        <f>IF(AND($B15="Milestone",$D15&gt;=BI$7,$D15&lt;=EOMONTH(BI$7,0)),"◆","")</f>
        <v/>
      </c>
      <c r="BJ15" s="27">
        <f>IF(AND($B15="Milestone",$D15&gt;=BJ$7,$D15&lt;=EOMONTH(BJ$7,0)),"◆","")</f>
        <v/>
      </c>
    </row>
    <row r="16">
      <c r="A16" s="24" t="inlineStr">
        <is>
          <t>Ethics approval</t>
        </is>
      </c>
      <c r="B16" s="25" t="inlineStr">
        <is>
          <t>Phase</t>
        </is>
      </c>
      <c r="C16" s="26">
        <f>$C$3+ROUND(0.08*($C$4-$C$3),0)</f>
        <v/>
      </c>
      <c r="D16" s="26">
        <f>$C$3+ROUND(0.1804*($C$4-$C$3),0)</f>
        <v/>
      </c>
      <c r="E16" s="25">
        <f>IF(AND(ISNUMBER(C16),ISNUMBER(D16)),D16-C16+1,"")</f>
        <v/>
      </c>
      <c r="F16" s="25" t="inlineStr"/>
      <c r="G16" s="27">
        <f>IF(AND($B16="Milestone",$D16&gt;=G$7,$D16&lt;=EOMONTH(G$7,0)),"◆","")</f>
        <v/>
      </c>
      <c r="H16" s="27">
        <f>IF(AND($B16="Milestone",$D16&gt;=H$7,$D16&lt;=EOMONTH(H$7,0)),"◆","")</f>
        <v/>
      </c>
      <c r="I16" s="27">
        <f>IF(AND($B16="Milestone",$D16&gt;=I$7,$D16&lt;=EOMONTH(I$7,0)),"◆","")</f>
        <v/>
      </c>
      <c r="J16" s="27">
        <f>IF(AND($B16="Milestone",$D16&gt;=J$7,$D16&lt;=EOMONTH(J$7,0)),"◆","")</f>
        <v/>
      </c>
      <c r="K16" s="27">
        <f>IF(AND($B16="Milestone",$D16&gt;=K$7,$D16&lt;=EOMONTH(K$7,0)),"◆","")</f>
        <v/>
      </c>
      <c r="L16" s="27">
        <f>IF(AND($B16="Milestone",$D16&gt;=L$7,$D16&lt;=EOMONTH(L$7,0)),"◆","")</f>
        <v/>
      </c>
      <c r="M16" s="27">
        <f>IF(AND($B16="Milestone",$D16&gt;=M$7,$D16&lt;=EOMONTH(M$7,0)),"◆","")</f>
        <v/>
      </c>
      <c r="N16" s="27">
        <f>IF(AND($B16="Milestone",$D16&gt;=N$7,$D16&lt;=EOMONTH(N$7,0)),"◆","")</f>
        <v/>
      </c>
      <c r="O16" s="27">
        <f>IF(AND($B16="Milestone",$D16&gt;=O$7,$D16&lt;=EOMONTH(O$7,0)),"◆","")</f>
        <v/>
      </c>
      <c r="P16" s="27">
        <f>IF(AND($B16="Milestone",$D16&gt;=P$7,$D16&lt;=EOMONTH(P$7,0)),"◆","")</f>
        <v/>
      </c>
      <c r="Q16" s="27">
        <f>IF(AND($B16="Milestone",$D16&gt;=Q$7,$D16&lt;=EOMONTH(Q$7,0)),"◆","")</f>
        <v/>
      </c>
      <c r="R16" s="27">
        <f>IF(AND($B16="Milestone",$D16&gt;=R$7,$D16&lt;=EOMONTH(R$7,0)),"◆","")</f>
        <v/>
      </c>
      <c r="S16" s="27">
        <f>IF(AND($B16="Milestone",$D16&gt;=S$7,$D16&lt;=EOMONTH(S$7,0)),"◆","")</f>
        <v/>
      </c>
      <c r="T16" s="27">
        <f>IF(AND($B16="Milestone",$D16&gt;=T$7,$D16&lt;=EOMONTH(T$7,0)),"◆","")</f>
        <v/>
      </c>
      <c r="U16" s="27">
        <f>IF(AND($B16="Milestone",$D16&gt;=U$7,$D16&lt;=EOMONTH(U$7,0)),"◆","")</f>
        <v/>
      </c>
      <c r="V16" s="27">
        <f>IF(AND($B16="Milestone",$D16&gt;=V$7,$D16&lt;=EOMONTH(V$7,0)),"◆","")</f>
        <v/>
      </c>
      <c r="W16" s="27">
        <f>IF(AND($B16="Milestone",$D16&gt;=W$7,$D16&lt;=EOMONTH(W$7,0)),"◆","")</f>
        <v/>
      </c>
      <c r="X16" s="27">
        <f>IF(AND($B16="Milestone",$D16&gt;=X$7,$D16&lt;=EOMONTH(X$7,0)),"◆","")</f>
        <v/>
      </c>
      <c r="Y16" s="27">
        <f>IF(AND($B16="Milestone",$D16&gt;=Y$7,$D16&lt;=EOMONTH(Y$7,0)),"◆","")</f>
        <v/>
      </c>
      <c r="Z16" s="27">
        <f>IF(AND($B16="Milestone",$D16&gt;=Z$7,$D16&lt;=EOMONTH(Z$7,0)),"◆","")</f>
        <v/>
      </c>
      <c r="AA16" s="27">
        <f>IF(AND($B16="Milestone",$D16&gt;=AA$7,$D16&lt;=EOMONTH(AA$7,0)),"◆","")</f>
        <v/>
      </c>
      <c r="AB16" s="27">
        <f>IF(AND($B16="Milestone",$D16&gt;=AB$7,$D16&lt;=EOMONTH(AB$7,0)),"◆","")</f>
        <v/>
      </c>
      <c r="AC16" s="27">
        <f>IF(AND($B16="Milestone",$D16&gt;=AC$7,$D16&lt;=EOMONTH(AC$7,0)),"◆","")</f>
        <v/>
      </c>
      <c r="AD16" s="27">
        <f>IF(AND($B16="Milestone",$D16&gt;=AD$7,$D16&lt;=EOMONTH(AD$7,0)),"◆","")</f>
        <v/>
      </c>
      <c r="AE16" s="27">
        <f>IF(AND($B16="Milestone",$D16&gt;=AE$7,$D16&lt;=EOMONTH(AE$7,0)),"◆","")</f>
        <v/>
      </c>
      <c r="AF16" s="27">
        <f>IF(AND($B16="Milestone",$D16&gt;=AF$7,$D16&lt;=EOMONTH(AF$7,0)),"◆","")</f>
        <v/>
      </c>
      <c r="AG16" s="27">
        <f>IF(AND($B16="Milestone",$D16&gt;=AG$7,$D16&lt;=EOMONTH(AG$7,0)),"◆","")</f>
        <v/>
      </c>
      <c r="AH16" s="27">
        <f>IF(AND($B16="Milestone",$D16&gt;=AH$7,$D16&lt;=EOMONTH(AH$7,0)),"◆","")</f>
        <v/>
      </c>
      <c r="AI16" s="27">
        <f>IF(AND($B16="Milestone",$D16&gt;=AI$7,$D16&lt;=EOMONTH(AI$7,0)),"◆","")</f>
        <v/>
      </c>
      <c r="AJ16" s="27">
        <f>IF(AND($B16="Milestone",$D16&gt;=AJ$7,$D16&lt;=EOMONTH(AJ$7,0)),"◆","")</f>
        <v/>
      </c>
      <c r="AK16" s="27">
        <f>IF(AND($B16="Milestone",$D16&gt;=AK$7,$D16&lt;=EOMONTH(AK$7,0)),"◆","")</f>
        <v/>
      </c>
      <c r="AL16" s="27">
        <f>IF(AND($B16="Milestone",$D16&gt;=AL$7,$D16&lt;=EOMONTH(AL$7,0)),"◆","")</f>
        <v/>
      </c>
      <c r="AM16" s="27">
        <f>IF(AND($B16="Milestone",$D16&gt;=AM$7,$D16&lt;=EOMONTH(AM$7,0)),"◆","")</f>
        <v/>
      </c>
      <c r="AN16" s="27">
        <f>IF(AND($B16="Milestone",$D16&gt;=AN$7,$D16&lt;=EOMONTH(AN$7,0)),"◆","")</f>
        <v/>
      </c>
      <c r="AO16" s="27">
        <f>IF(AND($B16="Milestone",$D16&gt;=AO$7,$D16&lt;=EOMONTH(AO$7,0)),"◆","")</f>
        <v/>
      </c>
      <c r="AP16" s="27">
        <f>IF(AND($B16="Milestone",$D16&gt;=AP$7,$D16&lt;=EOMONTH(AP$7,0)),"◆","")</f>
        <v/>
      </c>
      <c r="AQ16" s="27">
        <f>IF(AND($B16="Milestone",$D16&gt;=AQ$7,$D16&lt;=EOMONTH(AQ$7,0)),"◆","")</f>
        <v/>
      </c>
      <c r="AR16" s="27">
        <f>IF(AND($B16="Milestone",$D16&gt;=AR$7,$D16&lt;=EOMONTH(AR$7,0)),"◆","")</f>
        <v/>
      </c>
      <c r="AS16" s="27">
        <f>IF(AND($B16="Milestone",$D16&gt;=AS$7,$D16&lt;=EOMONTH(AS$7,0)),"◆","")</f>
        <v/>
      </c>
      <c r="AT16" s="27">
        <f>IF(AND($B16="Milestone",$D16&gt;=AT$7,$D16&lt;=EOMONTH(AT$7,0)),"◆","")</f>
        <v/>
      </c>
      <c r="AU16" s="27">
        <f>IF(AND($B16="Milestone",$D16&gt;=AU$7,$D16&lt;=EOMONTH(AU$7,0)),"◆","")</f>
        <v/>
      </c>
      <c r="AV16" s="27">
        <f>IF(AND($B16="Milestone",$D16&gt;=AV$7,$D16&lt;=EOMONTH(AV$7,0)),"◆","")</f>
        <v/>
      </c>
      <c r="AW16" s="27">
        <f>IF(AND($B16="Milestone",$D16&gt;=AW$7,$D16&lt;=EOMONTH(AW$7,0)),"◆","")</f>
        <v/>
      </c>
      <c r="AX16" s="27">
        <f>IF(AND($B16="Milestone",$D16&gt;=AX$7,$D16&lt;=EOMONTH(AX$7,0)),"◆","")</f>
        <v/>
      </c>
      <c r="AY16" s="27">
        <f>IF(AND($B16="Milestone",$D16&gt;=AY$7,$D16&lt;=EOMONTH(AY$7,0)),"◆","")</f>
        <v/>
      </c>
      <c r="AZ16" s="27">
        <f>IF(AND($B16="Milestone",$D16&gt;=AZ$7,$D16&lt;=EOMONTH(AZ$7,0)),"◆","")</f>
        <v/>
      </c>
      <c r="BA16" s="27">
        <f>IF(AND($B16="Milestone",$D16&gt;=BA$7,$D16&lt;=EOMONTH(BA$7,0)),"◆","")</f>
        <v/>
      </c>
      <c r="BB16" s="27">
        <f>IF(AND($B16="Milestone",$D16&gt;=BB$7,$D16&lt;=EOMONTH(BB$7,0)),"◆","")</f>
        <v/>
      </c>
      <c r="BC16" s="27">
        <f>IF(AND($B16="Milestone",$D16&gt;=BC$7,$D16&lt;=EOMONTH(BC$7,0)),"◆","")</f>
        <v/>
      </c>
      <c r="BD16" s="27">
        <f>IF(AND($B16="Milestone",$D16&gt;=BD$7,$D16&lt;=EOMONTH(BD$7,0)),"◆","")</f>
        <v/>
      </c>
      <c r="BE16" s="27">
        <f>IF(AND($B16="Milestone",$D16&gt;=BE$7,$D16&lt;=EOMONTH(BE$7,0)),"◆","")</f>
        <v/>
      </c>
      <c r="BF16" s="27">
        <f>IF(AND($B16="Milestone",$D16&gt;=BF$7,$D16&lt;=EOMONTH(BF$7,0)),"◆","")</f>
        <v/>
      </c>
      <c r="BG16" s="27">
        <f>IF(AND($B16="Milestone",$D16&gt;=BG$7,$D16&lt;=EOMONTH(BG$7,0)),"◆","")</f>
        <v/>
      </c>
      <c r="BH16" s="27">
        <f>IF(AND($B16="Milestone",$D16&gt;=BH$7,$D16&lt;=EOMONTH(BH$7,0)),"◆","")</f>
        <v/>
      </c>
      <c r="BI16" s="27">
        <f>IF(AND($B16="Milestone",$D16&gt;=BI$7,$D16&lt;=EOMONTH(BI$7,0)),"◆","")</f>
        <v/>
      </c>
      <c r="BJ16" s="27">
        <f>IF(AND($B16="Milestone",$D16&gt;=BJ$7,$D16&lt;=EOMONTH(BJ$7,0)),"◆","")</f>
        <v/>
      </c>
    </row>
    <row r="17">
      <c r="A17" s="28" t="inlineStr">
        <is>
          <t xml:space="preserve">   Prepare the ethics application</t>
        </is>
      </c>
      <c r="B17" s="29" t="inlineStr">
        <is>
          <t>Task</t>
        </is>
      </c>
      <c r="C17" s="30">
        <f>$C$3+ROUND(0.08*($C$4-$C$3),0)</f>
        <v/>
      </c>
      <c r="D17" s="30">
        <f>$C$3+ROUND(0.1404*($C$4-$C$3),0)</f>
        <v/>
      </c>
      <c r="E17" s="29">
        <f>IF(AND(ISNUMBER(C17),ISNUMBER(D17)),D17-C17+1,"")</f>
        <v/>
      </c>
      <c r="F17" s="29" t="inlineStr">
        <is>
          <t>Not started</t>
        </is>
      </c>
      <c r="G17" s="27">
        <f>IF(AND($B17="Milestone",$D17&gt;=G$7,$D17&lt;=EOMONTH(G$7,0)),"◆","")</f>
        <v/>
      </c>
      <c r="H17" s="27">
        <f>IF(AND($B17="Milestone",$D17&gt;=H$7,$D17&lt;=EOMONTH(H$7,0)),"◆","")</f>
        <v/>
      </c>
      <c r="I17" s="27">
        <f>IF(AND($B17="Milestone",$D17&gt;=I$7,$D17&lt;=EOMONTH(I$7,0)),"◆","")</f>
        <v/>
      </c>
      <c r="J17" s="27">
        <f>IF(AND($B17="Milestone",$D17&gt;=J$7,$D17&lt;=EOMONTH(J$7,0)),"◆","")</f>
        <v/>
      </c>
      <c r="K17" s="27">
        <f>IF(AND($B17="Milestone",$D17&gt;=K$7,$D17&lt;=EOMONTH(K$7,0)),"◆","")</f>
        <v/>
      </c>
      <c r="L17" s="27">
        <f>IF(AND($B17="Milestone",$D17&gt;=L$7,$D17&lt;=EOMONTH(L$7,0)),"◆","")</f>
        <v/>
      </c>
      <c r="M17" s="27">
        <f>IF(AND($B17="Milestone",$D17&gt;=M$7,$D17&lt;=EOMONTH(M$7,0)),"◆","")</f>
        <v/>
      </c>
      <c r="N17" s="27">
        <f>IF(AND($B17="Milestone",$D17&gt;=N$7,$D17&lt;=EOMONTH(N$7,0)),"◆","")</f>
        <v/>
      </c>
      <c r="O17" s="27">
        <f>IF(AND($B17="Milestone",$D17&gt;=O$7,$D17&lt;=EOMONTH(O$7,0)),"◆","")</f>
        <v/>
      </c>
      <c r="P17" s="27">
        <f>IF(AND($B17="Milestone",$D17&gt;=P$7,$D17&lt;=EOMONTH(P$7,0)),"◆","")</f>
        <v/>
      </c>
      <c r="Q17" s="27">
        <f>IF(AND($B17="Milestone",$D17&gt;=Q$7,$D17&lt;=EOMONTH(Q$7,0)),"◆","")</f>
        <v/>
      </c>
      <c r="R17" s="27">
        <f>IF(AND($B17="Milestone",$D17&gt;=R$7,$D17&lt;=EOMONTH(R$7,0)),"◆","")</f>
        <v/>
      </c>
      <c r="S17" s="27">
        <f>IF(AND($B17="Milestone",$D17&gt;=S$7,$D17&lt;=EOMONTH(S$7,0)),"◆","")</f>
        <v/>
      </c>
      <c r="T17" s="27">
        <f>IF(AND($B17="Milestone",$D17&gt;=T$7,$D17&lt;=EOMONTH(T$7,0)),"◆","")</f>
        <v/>
      </c>
      <c r="U17" s="27">
        <f>IF(AND($B17="Milestone",$D17&gt;=U$7,$D17&lt;=EOMONTH(U$7,0)),"◆","")</f>
        <v/>
      </c>
      <c r="V17" s="27">
        <f>IF(AND($B17="Milestone",$D17&gt;=V$7,$D17&lt;=EOMONTH(V$7,0)),"◆","")</f>
        <v/>
      </c>
      <c r="W17" s="27">
        <f>IF(AND($B17="Milestone",$D17&gt;=W$7,$D17&lt;=EOMONTH(W$7,0)),"◆","")</f>
        <v/>
      </c>
      <c r="X17" s="27">
        <f>IF(AND($B17="Milestone",$D17&gt;=X$7,$D17&lt;=EOMONTH(X$7,0)),"◆","")</f>
        <v/>
      </c>
      <c r="Y17" s="27">
        <f>IF(AND($B17="Milestone",$D17&gt;=Y$7,$D17&lt;=EOMONTH(Y$7,0)),"◆","")</f>
        <v/>
      </c>
      <c r="Z17" s="27">
        <f>IF(AND($B17="Milestone",$D17&gt;=Z$7,$D17&lt;=EOMONTH(Z$7,0)),"◆","")</f>
        <v/>
      </c>
      <c r="AA17" s="27">
        <f>IF(AND($B17="Milestone",$D17&gt;=AA$7,$D17&lt;=EOMONTH(AA$7,0)),"◆","")</f>
        <v/>
      </c>
      <c r="AB17" s="27">
        <f>IF(AND($B17="Milestone",$D17&gt;=AB$7,$D17&lt;=EOMONTH(AB$7,0)),"◆","")</f>
        <v/>
      </c>
      <c r="AC17" s="27">
        <f>IF(AND($B17="Milestone",$D17&gt;=AC$7,$D17&lt;=EOMONTH(AC$7,0)),"◆","")</f>
        <v/>
      </c>
      <c r="AD17" s="27">
        <f>IF(AND($B17="Milestone",$D17&gt;=AD$7,$D17&lt;=EOMONTH(AD$7,0)),"◆","")</f>
        <v/>
      </c>
      <c r="AE17" s="27">
        <f>IF(AND($B17="Milestone",$D17&gt;=AE$7,$D17&lt;=EOMONTH(AE$7,0)),"◆","")</f>
        <v/>
      </c>
      <c r="AF17" s="27">
        <f>IF(AND($B17="Milestone",$D17&gt;=AF$7,$D17&lt;=EOMONTH(AF$7,0)),"◆","")</f>
        <v/>
      </c>
      <c r="AG17" s="27">
        <f>IF(AND($B17="Milestone",$D17&gt;=AG$7,$D17&lt;=EOMONTH(AG$7,0)),"◆","")</f>
        <v/>
      </c>
      <c r="AH17" s="27">
        <f>IF(AND($B17="Milestone",$D17&gt;=AH$7,$D17&lt;=EOMONTH(AH$7,0)),"◆","")</f>
        <v/>
      </c>
      <c r="AI17" s="27">
        <f>IF(AND($B17="Milestone",$D17&gt;=AI$7,$D17&lt;=EOMONTH(AI$7,0)),"◆","")</f>
        <v/>
      </c>
      <c r="AJ17" s="27">
        <f>IF(AND($B17="Milestone",$D17&gt;=AJ$7,$D17&lt;=EOMONTH(AJ$7,0)),"◆","")</f>
        <v/>
      </c>
      <c r="AK17" s="27">
        <f>IF(AND($B17="Milestone",$D17&gt;=AK$7,$D17&lt;=EOMONTH(AK$7,0)),"◆","")</f>
        <v/>
      </c>
      <c r="AL17" s="27">
        <f>IF(AND($B17="Milestone",$D17&gt;=AL$7,$D17&lt;=EOMONTH(AL$7,0)),"◆","")</f>
        <v/>
      </c>
      <c r="AM17" s="27">
        <f>IF(AND($B17="Milestone",$D17&gt;=AM$7,$D17&lt;=EOMONTH(AM$7,0)),"◆","")</f>
        <v/>
      </c>
      <c r="AN17" s="27">
        <f>IF(AND($B17="Milestone",$D17&gt;=AN$7,$D17&lt;=EOMONTH(AN$7,0)),"◆","")</f>
        <v/>
      </c>
      <c r="AO17" s="27">
        <f>IF(AND($B17="Milestone",$D17&gt;=AO$7,$D17&lt;=EOMONTH(AO$7,0)),"◆","")</f>
        <v/>
      </c>
      <c r="AP17" s="27">
        <f>IF(AND($B17="Milestone",$D17&gt;=AP$7,$D17&lt;=EOMONTH(AP$7,0)),"◆","")</f>
        <v/>
      </c>
      <c r="AQ17" s="27">
        <f>IF(AND($B17="Milestone",$D17&gt;=AQ$7,$D17&lt;=EOMONTH(AQ$7,0)),"◆","")</f>
        <v/>
      </c>
      <c r="AR17" s="27">
        <f>IF(AND($B17="Milestone",$D17&gt;=AR$7,$D17&lt;=EOMONTH(AR$7,0)),"◆","")</f>
        <v/>
      </c>
      <c r="AS17" s="27">
        <f>IF(AND($B17="Milestone",$D17&gt;=AS$7,$D17&lt;=EOMONTH(AS$7,0)),"◆","")</f>
        <v/>
      </c>
      <c r="AT17" s="27">
        <f>IF(AND($B17="Milestone",$D17&gt;=AT$7,$D17&lt;=EOMONTH(AT$7,0)),"◆","")</f>
        <v/>
      </c>
      <c r="AU17" s="27">
        <f>IF(AND($B17="Milestone",$D17&gt;=AU$7,$D17&lt;=EOMONTH(AU$7,0)),"◆","")</f>
        <v/>
      </c>
      <c r="AV17" s="27">
        <f>IF(AND($B17="Milestone",$D17&gt;=AV$7,$D17&lt;=EOMONTH(AV$7,0)),"◆","")</f>
        <v/>
      </c>
      <c r="AW17" s="27">
        <f>IF(AND($B17="Milestone",$D17&gt;=AW$7,$D17&lt;=EOMONTH(AW$7,0)),"◆","")</f>
        <v/>
      </c>
      <c r="AX17" s="27">
        <f>IF(AND($B17="Milestone",$D17&gt;=AX$7,$D17&lt;=EOMONTH(AX$7,0)),"◆","")</f>
        <v/>
      </c>
      <c r="AY17" s="27">
        <f>IF(AND($B17="Milestone",$D17&gt;=AY$7,$D17&lt;=EOMONTH(AY$7,0)),"◆","")</f>
        <v/>
      </c>
      <c r="AZ17" s="27">
        <f>IF(AND($B17="Milestone",$D17&gt;=AZ$7,$D17&lt;=EOMONTH(AZ$7,0)),"◆","")</f>
        <v/>
      </c>
      <c r="BA17" s="27">
        <f>IF(AND($B17="Milestone",$D17&gt;=BA$7,$D17&lt;=EOMONTH(BA$7,0)),"◆","")</f>
        <v/>
      </c>
      <c r="BB17" s="27">
        <f>IF(AND($B17="Milestone",$D17&gt;=BB$7,$D17&lt;=EOMONTH(BB$7,0)),"◆","")</f>
        <v/>
      </c>
      <c r="BC17" s="27">
        <f>IF(AND($B17="Milestone",$D17&gt;=BC$7,$D17&lt;=EOMONTH(BC$7,0)),"◆","")</f>
        <v/>
      </c>
      <c r="BD17" s="27">
        <f>IF(AND($B17="Milestone",$D17&gt;=BD$7,$D17&lt;=EOMONTH(BD$7,0)),"◆","")</f>
        <v/>
      </c>
      <c r="BE17" s="27">
        <f>IF(AND($B17="Milestone",$D17&gt;=BE$7,$D17&lt;=EOMONTH(BE$7,0)),"◆","")</f>
        <v/>
      </c>
      <c r="BF17" s="27">
        <f>IF(AND($B17="Milestone",$D17&gt;=BF$7,$D17&lt;=EOMONTH(BF$7,0)),"◆","")</f>
        <v/>
      </c>
      <c r="BG17" s="27">
        <f>IF(AND($B17="Milestone",$D17&gt;=BG$7,$D17&lt;=EOMONTH(BG$7,0)),"◆","")</f>
        <v/>
      </c>
      <c r="BH17" s="27">
        <f>IF(AND($B17="Milestone",$D17&gt;=BH$7,$D17&lt;=EOMONTH(BH$7,0)),"◆","")</f>
        <v/>
      </c>
      <c r="BI17" s="27">
        <f>IF(AND($B17="Milestone",$D17&gt;=BI$7,$D17&lt;=EOMONTH(BI$7,0)),"◆","")</f>
        <v/>
      </c>
      <c r="BJ17" s="27">
        <f>IF(AND($B17="Milestone",$D17&gt;=BJ$7,$D17&lt;=EOMONTH(BJ$7,0)),"◆","")</f>
        <v/>
      </c>
    </row>
    <row r="18">
      <c r="A18" s="28" t="inlineStr">
        <is>
          <t xml:space="preserve">   Ethics approved</t>
        </is>
      </c>
      <c r="B18" s="29" t="inlineStr">
        <is>
          <t>Milestone</t>
        </is>
      </c>
      <c r="C18" s="30">
        <f>$C$3+ROUND(0.1804*($C$4-$C$3),0)</f>
        <v/>
      </c>
      <c r="D18" s="30">
        <f>$C$3+ROUND(0.1804*($C$4-$C$3),0)</f>
        <v/>
      </c>
      <c r="E18" s="29">
        <f>IF(AND(ISNUMBER(C18),ISNUMBER(D18)),D18-C18+1,"")</f>
        <v/>
      </c>
      <c r="F18" s="29" t="inlineStr">
        <is>
          <t>Not started</t>
        </is>
      </c>
      <c r="G18" s="27">
        <f>IF(AND($B18="Milestone",$D18&gt;=G$7,$D18&lt;=EOMONTH(G$7,0)),"◆","")</f>
        <v/>
      </c>
      <c r="H18" s="27">
        <f>IF(AND($B18="Milestone",$D18&gt;=H$7,$D18&lt;=EOMONTH(H$7,0)),"◆","")</f>
        <v/>
      </c>
      <c r="I18" s="27">
        <f>IF(AND($B18="Milestone",$D18&gt;=I$7,$D18&lt;=EOMONTH(I$7,0)),"◆","")</f>
        <v/>
      </c>
      <c r="J18" s="27">
        <f>IF(AND($B18="Milestone",$D18&gt;=J$7,$D18&lt;=EOMONTH(J$7,0)),"◆","")</f>
        <v/>
      </c>
      <c r="K18" s="27">
        <f>IF(AND($B18="Milestone",$D18&gt;=K$7,$D18&lt;=EOMONTH(K$7,0)),"◆","")</f>
        <v/>
      </c>
      <c r="L18" s="27">
        <f>IF(AND($B18="Milestone",$D18&gt;=L$7,$D18&lt;=EOMONTH(L$7,0)),"◆","")</f>
        <v/>
      </c>
      <c r="M18" s="27">
        <f>IF(AND($B18="Milestone",$D18&gt;=M$7,$D18&lt;=EOMONTH(M$7,0)),"◆","")</f>
        <v/>
      </c>
      <c r="N18" s="27">
        <f>IF(AND($B18="Milestone",$D18&gt;=N$7,$D18&lt;=EOMONTH(N$7,0)),"◆","")</f>
        <v/>
      </c>
      <c r="O18" s="27">
        <f>IF(AND($B18="Milestone",$D18&gt;=O$7,$D18&lt;=EOMONTH(O$7,0)),"◆","")</f>
        <v/>
      </c>
      <c r="P18" s="27">
        <f>IF(AND($B18="Milestone",$D18&gt;=P$7,$D18&lt;=EOMONTH(P$7,0)),"◆","")</f>
        <v/>
      </c>
      <c r="Q18" s="27">
        <f>IF(AND($B18="Milestone",$D18&gt;=Q$7,$D18&lt;=EOMONTH(Q$7,0)),"◆","")</f>
        <v/>
      </c>
      <c r="R18" s="27">
        <f>IF(AND($B18="Milestone",$D18&gt;=R$7,$D18&lt;=EOMONTH(R$7,0)),"◆","")</f>
        <v/>
      </c>
      <c r="S18" s="27">
        <f>IF(AND($B18="Milestone",$D18&gt;=S$7,$D18&lt;=EOMONTH(S$7,0)),"◆","")</f>
        <v/>
      </c>
      <c r="T18" s="27">
        <f>IF(AND($B18="Milestone",$D18&gt;=T$7,$D18&lt;=EOMONTH(T$7,0)),"◆","")</f>
        <v/>
      </c>
      <c r="U18" s="27">
        <f>IF(AND($B18="Milestone",$D18&gt;=U$7,$D18&lt;=EOMONTH(U$7,0)),"◆","")</f>
        <v/>
      </c>
      <c r="V18" s="27">
        <f>IF(AND($B18="Milestone",$D18&gt;=V$7,$D18&lt;=EOMONTH(V$7,0)),"◆","")</f>
        <v/>
      </c>
      <c r="W18" s="27">
        <f>IF(AND($B18="Milestone",$D18&gt;=W$7,$D18&lt;=EOMONTH(W$7,0)),"◆","")</f>
        <v/>
      </c>
      <c r="X18" s="27">
        <f>IF(AND($B18="Milestone",$D18&gt;=X$7,$D18&lt;=EOMONTH(X$7,0)),"◆","")</f>
        <v/>
      </c>
      <c r="Y18" s="27">
        <f>IF(AND($B18="Milestone",$D18&gt;=Y$7,$D18&lt;=EOMONTH(Y$7,0)),"◆","")</f>
        <v/>
      </c>
      <c r="Z18" s="27">
        <f>IF(AND($B18="Milestone",$D18&gt;=Z$7,$D18&lt;=EOMONTH(Z$7,0)),"◆","")</f>
        <v/>
      </c>
      <c r="AA18" s="27">
        <f>IF(AND($B18="Milestone",$D18&gt;=AA$7,$D18&lt;=EOMONTH(AA$7,0)),"◆","")</f>
        <v/>
      </c>
      <c r="AB18" s="27">
        <f>IF(AND($B18="Milestone",$D18&gt;=AB$7,$D18&lt;=EOMONTH(AB$7,0)),"◆","")</f>
        <v/>
      </c>
      <c r="AC18" s="27">
        <f>IF(AND($B18="Milestone",$D18&gt;=AC$7,$D18&lt;=EOMONTH(AC$7,0)),"◆","")</f>
        <v/>
      </c>
      <c r="AD18" s="27">
        <f>IF(AND($B18="Milestone",$D18&gt;=AD$7,$D18&lt;=EOMONTH(AD$7,0)),"◆","")</f>
        <v/>
      </c>
      <c r="AE18" s="27">
        <f>IF(AND($B18="Milestone",$D18&gt;=AE$7,$D18&lt;=EOMONTH(AE$7,0)),"◆","")</f>
        <v/>
      </c>
      <c r="AF18" s="27">
        <f>IF(AND($B18="Milestone",$D18&gt;=AF$7,$D18&lt;=EOMONTH(AF$7,0)),"◆","")</f>
        <v/>
      </c>
      <c r="AG18" s="27">
        <f>IF(AND($B18="Milestone",$D18&gt;=AG$7,$D18&lt;=EOMONTH(AG$7,0)),"◆","")</f>
        <v/>
      </c>
      <c r="AH18" s="27">
        <f>IF(AND($B18="Milestone",$D18&gt;=AH$7,$D18&lt;=EOMONTH(AH$7,0)),"◆","")</f>
        <v/>
      </c>
      <c r="AI18" s="27">
        <f>IF(AND($B18="Milestone",$D18&gt;=AI$7,$D18&lt;=EOMONTH(AI$7,0)),"◆","")</f>
        <v/>
      </c>
      <c r="AJ18" s="27">
        <f>IF(AND($B18="Milestone",$D18&gt;=AJ$7,$D18&lt;=EOMONTH(AJ$7,0)),"◆","")</f>
        <v/>
      </c>
      <c r="AK18" s="27">
        <f>IF(AND($B18="Milestone",$D18&gt;=AK$7,$D18&lt;=EOMONTH(AK$7,0)),"◆","")</f>
        <v/>
      </c>
      <c r="AL18" s="27">
        <f>IF(AND($B18="Milestone",$D18&gt;=AL$7,$D18&lt;=EOMONTH(AL$7,0)),"◆","")</f>
        <v/>
      </c>
      <c r="AM18" s="27">
        <f>IF(AND($B18="Milestone",$D18&gt;=AM$7,$D18&lt;=EOMONTH(AM$7,0)),"◆","")</f>
        <v/>
      </c>
      <c r="AN18" s="27">
        <f>IF(AND($B18="Milestone",$D18&gt;=AN$7,$D18&lt;=EOMONTH(AN$7,0)),"◆","")</f>
        <v/>
      </c>
      <c r="AO18" s="27">
        <f>IF(AND($B18="Milestone",$D18&gt;=AO$7,$D18&lt;=EOMONTH(AO$7,0)),"◆","")</f>
        <v/>
      </c>
      <c r="AP18" s="27">
        <f>IF(AND($B18="Milestone",$D18&gt;=AP$7,$D18&lt;=EOMONTH(AP$7,0)),"◆","")</f>
        <v/>
      </c>
      <c r="AQ18" s="27">
        <f>IF(AND($B18="Milestone",$D18&gt;=AQ$7,$D18&lt;=EOMONTH(AQ$7,0)),"◆","")</f>
        <v/>
      </c>
      <c r="AR18" s="27">
        <f>IF(AND($B18="Milestone",$D18&gt;=AR$7,$D18&lt;=EOMONTH(AR$7,0)),"◆","")</f>
        <v/>
      </c>
      <c r="AS18" s="27">
        <f>IF(AND($B18="Milestone",$D18&gt;=AS$7,$D18&lt;=EOMONTH(AS$7,0)),"◆","")</f>
        <v/>
      </c>
      <c r="AT18" s="27">
        <f>IF(AND($B18="Milestone",$D18&gt;=AT$7,$D18&lt;=EOMONTH(AT$7,0)),"◆","")</f>
        <v/>
      </c>
      <c r="AU18" s="27">
        <f>IF(AND($B18="Milestone",$D18&gt;=AU$7,$D18&lt;=EOMONTH(AU$7,0)),"◆","")</f>
        <v/>
      </c>
      <c r="AV18" s="27">
        <f>IF(AND($B18="Milestone",$D18&gt;=AV$7,$D18&lt;=EOMONTH(AV$7,0)),"◆","")</f>
        <v/>
      </c>
      <c r="AW18" s="27">
        <f>IF(AND($B18="Milestone",$D18&gt;=AW$7,$D18&lt;=EOMONTH(AW$7,0)),"◆","")</f>
        <v/>
      </c>
      <c r="AX18" s="27">
        <f>IF(AND($B18="Milestone",$D18&gt;=AX$7,$D18&lt;=EOMONTH(AX$7,0)),"◆","")</f>
        <v/>
      </c>
      <c r="AY18" s="27">
        <f>IF(AND($B18="Milestone",$D18&gt;=AY$7,$D18&lt;=EOMONTH(AY$7,0)),"◆","")</f>
        <v/>
      </c>
      <c r="AZ18" s="27">
        <f>IF(AND($B18="Milestone",$D18&gt;=AZ$7,$D18&lt;=EOMONTH(AZ$7,0)),"◆","")</f>
        <v/>
      </c>
      <c r="BA18" s="27">
        <f>IF(AND($B18="Milestone",$D18&gt;=BA$7,$D18&lt;=EOMONTH(BA$7,0)),"◆","")</f>
        <v/>
      </c>
      <c r="BB18" s="27">
        <f>IF(AND($B18="Milestone",$D18&gt;=BB$7,$D18&lt;=EOMONTH(BB$7,0)),"◆","")</f>
        <v/>
      </c>
      <c r="BC18" s="27">
        <f>IF(AND($B18="Milestone",$D18&gt;=BC$7,$D18&lt;=EOMONTH(BC$7,0)),"◆","")</f>
        <v/>
      </c>
      <c r="BD18" s="27">
        <f>IF(AND($B18="Milestone",$D18&gt;=BD$7,$D18&lt;=EOMONTH(BD$7,0)),"◆","")</f>
        <v/>
      </c>
      <c r="BE18" s="27">
        <f>IF(AND($B18="Milestone",$D18&gt;=BE$7,$D18&lt;=EOMONTH(BE$7,0)),"◆","")</f>
        <v/>
      </c>
      <c r="BF18" s="27">
        <f>IF(AND($B18="Milestone",$D18&gt;=BF$7,$D18&lt;=EOMONTH(BF$7,0)),"◆","")</f>
        <v/>
      </c>
      <c r="BG18" s="27">
        <f>IF(AND($B18="Milestone",$D18&gt;=BG$7,$D18&lt;=EOMONTH(BG$7,0)),"◆","")</f>
        <v/>
      </c>
      <c r="BH18" s="27">
        <f>IF(AND($B18="Milestone",$D18&gt;=BH$7,$D18&lt;=EOMONTH(BH$7,0)),"◆","")</f>
        <v/>
      </c>
      <c r="BI18" s="27">
        <f>IF(AND($B18="Milestone",$D18&gt;=BI$7,$D18&lt;=EOMONTH(BI$7,0)),"◆","")</f>
        <v/>
      </c>
      <c r="BJ18" s="27">
        <f>IF(AND($B18="Milestone",$D18&gt;=BJ$7,$D18&lt;=EOMONTH(BJ$7,0)),"◆","")</f>
        <v/>
      </c>
    </row>
    <row r="19">
      <c r="A19" s="24" t="inlineStr">
        <is>
          <t>Pilot study</t>
        </is>
      </c>
      <c r="B19" s="25" t="inlineStr">
        <is>
          <t>Phase</t>
        </is>
      </c>
      <c r="C19" s="26">
        <f>$C$3+ROUND(0.1498*($C$4-$C$3),0)</f>
        <v/>
      </c>
      <c r="D19" s="26">
        <f>$C$3+ROUND(0.2894*($C$4-$C$3),0)</f>
        <v/>
      </c>
      <c r="E19" s="25">
        <f>IF(AND(ISNUMBER(C19),ISNUMBER(D19)),D19-C19+1,"")</f>
        <v/>
      </c>
      <c r="F19" s="25" t="inlineStr"/>
      <c r="G19" s="27">
        <f>IF(AND($B19="Milestone",$D19&gt;=G$7,$D19&lt;=EOMONTH(G$7,0)),"◆","")</f>
        <v/>
      </c>
      <c r="H19" s="27">
        <f>IF(AND($B19="Milestone",$D19&gt;=H$7,$D19&lt;=EOMONTH(H$7,0)),"◆","")</f>
        <v/>
      </c>
      <c r="I19" s="27">
        <f>IF(AND($B19="Milestone",$D19&gt;=I$7,$D19&lt;=EOMONTH(I$7,0)),"◆","")</f>
        <v/>
      </c>
      <c r="J19" s="27">
        <f>IF(AND($B19="Milestone",$D19&gt;=J$7,$D19&lt;=EOMONTH(J$7,0)),"◆","")</f>
        <v/>
      </c>
      <c r="K19" s="27">
        <f>IF(AND($B19="Milestone",$D19&gt;=K$7,$D19&lt;=EOMONTH(K$7,0)),"◆","")</f>
        <v/>
      </c>
      <c r="L19" s="27">
        <f>IF(AND($B19="Milestone",$D19&gt;=L$7,$D19&lt;=EOMONTH(L$7,0)),"◆","")</f>
        <v/>
      </c>
      <c r="M19" s="27">
        <f>IF(AND($B19="Milestone",$D19&gt;=M$7,$D19&lt;=EOMONTH(M$7,0)),"◆","")</f>
        <v/>
      </c>
      <c r="N19" s="27">
        <f>IF(AND($B19="Milestone",$D19&gt;=N$7,$D19&lt;=EOMONTH(N$7,0)),"◆","")</f>
        <v/>
      </c>
      <c r="O19" s="27">
        <f>IF(AND($B19="Milestone",$D19&gt;=O$7,$D19&lt;=EOMONTH(O$7,0)),"◆","")</f>
        <v/>
      </c>
      <c r="P19" s="27">
        <f>IF(AND($B19="Milestone",$D19&gt;=P$7,$D19&lt;=EOMONTH(P$7,0)),"◆","")</f>
        <v/>
      </c>
      <c r="Q19" s="27">
        <f>IF(AND($B19="Milestone",$D19&gt;=Q$7,$D19&lt;=EOMONTH(Q$7,0)),"◆","")</f>
        <v/>
      </c>
      <c r="R19" s="27">
        <f>IF(AND($B19="Milestone",$D19&gt;=R$7,$D19&lt;=EOMONTH(R$7,0)),"◆","")</f>
        <v/>
      </c>
      <c r="S19" s="27">
        <f>IF(AND($B19="Milestone",$D19&gt;=S$7,$D19&lt;=EOMONTH(S$7,0)),"◆","")</f>
        <v/>
      </c>
      <c r="T19" s="27">
        <f>IF(AND($B19="Milestone",$D19&gt;=T$7,$D19&lt;=EOMONTH(T$7,0)),"◆","")</f>
        <v/>
      </c>
      <c r="U19" s="27">
        <f>IF(AND($B19="Milestone",$D19&gt;=U$7,$D19&lt;=EOMONTH(U$7,0)),"◆","")</f>
        <v/>
      </c>
      <c r="V19" s="27">
        <f>IF(AND($B19="Milestone",$D19&gt;=V$7,$D19&lt;=EOMONTH(V$7,0)),"◆","")</f>
        <v/>
      </c>
      <c r="W19" s="27">
        <f>IF(AND($B19="Milestone",$D19&gt;=W$7,$D19&lt;=EOMONTH(W$7,0)),"◆","")</f>
        <v/>
      </c>
      <c r="X19" s="27">
        <f>IF(AND($B19="Milestone",$D19&gt;=X$7,$D19&lt;=EOMONTH(X$7,0)),"◆","")</f>
        <v/>
      </c>
      <c r="Y19" s="27">
        <f>IF(AND($B19="Milestone",$D19&gt;=Y$7,$D19&lt;=EOMONTH(Y$7,0)),"◆","")</f>
        <v/>
      </c>
      <c r="Z19" s="27">
        <f>IF(AND($B19="Milestone",$D19&gt;=Z$7,$D19&lt;=EOMONTH(Z$7,0)),"◆","")</f>
        <v/>
      </c>
      <c r="AA19" s="27">
        <f>IF(AND($B19="Milestone",$D19&gt;=AA$7,$D19&lt;=EOMONTH(AA$7,0)),"◆","")</f>
        <v/>
      </c>
      <c r="AB19" s="27">
        <f>IF(AND($B19="Milestone",$D19&gt;=AB$7,$D19&lt;=EOMONTH(AB$7,0)),"◆","")</f>
        <v/>
      </c>
      <c r="AC19" s="27">
        <f>IF(AND($B19="Milestone",$D19&gt;=AC$7,$D19&lt;=EOMONTH(AC$7,0)),"◆","")</f>
        <v/>
      </c>
      <c r="AD19" s="27">
        <f>IF(AND($B19="Milestone",$D19&gt;=AD$7,$D19&lt;=EOMONTH(AD$7,0)),"◆","")</f>
        <v/>
      </c>
      <c r="AE19" s="27">
        <f>IF(AND($B19="Milestone",$D19&gt;=AE$7,$D19&lt;=EOMONTH(AE$7,0)),"◆","")</f>
        <v/>
      </c>
      <c r="AF19" s="27">
        <f>IF(AND($B19="Milestone",$D19&gt;=AF$7,$D19&lt;=EOMONTH(AF$7,0)),"◆","")</f>
        <v/>
      </c>
      <c r="AG19" s="27">
        <f>IF(AND($B19="Milestone",$D19&gt;=AG$7,$D19&lt;=EOMONTH(AG$7,0)),"◆","")</f>
        <v/>
      </c>
      <c r="AH19" s="27">
        <f>IF(AND($B19="Milestone",$D19&gt;=AH$7,$D19&lt;=EOMONTH(AH$7,0)),"◆","")</f>
        <v/>
      </c>
      <c r="AI19" s="27">
        <f>IF(AND($B19="Milestone",$D19&gt;=AI$7,$D19&lt;=EOMONTH(AI$7,0)),"◆","")</f>
        <v/>
      </c>
      <c r="AJ19" s="27">
        <f>IF(AND($B19="Milestone",$D19&gt;=AJ$7,$D19&lt;=EOMONTH(AJ$7,0)),"◆","")</f>
        <v/>
      </c>
      <c r="AK19" s="27">
        <f>IF(AND($B19="Milestone",$D19&gt;=AK$7,$D19&lt;=EOMONTH(AK$7,0)),"◆","")</f>
        <v/>
      </c>
      <c r="AL19" s="27">
        <f>IF(AND($B19="Milestone",$D19&gt;=AL$7,$D19&lt;=EOMONTH(AL$7,0)),"◆","")</f>
        <v/>
      </c>
      <c r="AM19" s="27">
        <f>IF(AND($B19="Milestone",$D19&gt;=AM$7,$D19&lt;=EOMONTH(AM$7,0)),"◆","")</f>
        <v/>
      </c>
      <c r="AN19" s="27">
        <f>IF(AND($B19="Milestone",$D19&gt;=AN$7,$D19&lt;=EOMONTH(AN$7,0)),"◆","")</f>
        <v/>
      </c>
      <c r="AO19" s="27">
        <f>IF(AND($B19="Milestone",$D19&gt;=AO$7,$D19&lt;=EOMONTH(AO$7,0)),"◆","")</f>
        <v/>
      </c>
      <c r="AP19" s="27">
        <f>IF(AND($B19="Milestone",$D19&gt;=AP$7,$D19&lt;=EOMONTH(AP$7,0)),"◆","")</f>
        <v/>
      </c>
      <c r="AQ19" s="27">
        <f>IF(AND($B19="Milestone",$D19&gt;=AQ$7,$D19&lt;=EOMONTH(AQ$7,0)),"◆","")</f>
        <v/>
      </c>
      <c r="AR19" s="27">
        <f>IF(AND($B19="Milestone",$D19&gt;=AR$7,$D19&lt;=EOMONTH(AR$7,0)),"◆","")</f>
        <v/>
      </c>
      <c r="AS19" s="27">
        <f>IF(AND($B19="Milestone",$D19&gt;=AS$7,$D19&lt;=EOMONTH(AS$7,0)),"◆","")</f>
        <v/>
      </c>
      <c r="AT19" s="27">
        <f>IF(AND($B19="Milestone",$D19&gt;=AT$7,$D19&lt;=EOMONTH(AT$7,0)),"◆","")</f>
        <v/>
      </c>
      <c r="AU19" s="27">
        <f>IF(AND($B19="Milestone",$D19&gt;=AU$7,$D19&lt;=EOMONTH(AU$7,0)),"◆","")</f>
        <v/>
      </c>
      <c r="AV19" s="27">
        <f>IF(AND($B19="Milestone",$D19&gt;=AV$7,$D19&lt;=EOMONTH(AV$7,0)),"◆","")</f>
        <v/>
      </c>
      <c r="AW19" s="27">
        <f>IF(AND($B19="Milestone",$D19&gt;=AW$7,$D19&lt;=EOMONTH(AW$7,0)),"◆","")</f>
        <v/>
      </c>
      <c r="AX19" s="27">
        <f>IF(AND($B19="Milestone",$D19&gt;=AX$7,$D19&lt;=EOMONTH(AX$7,0)),"◆","")</f>
        <v/>
      </c>
      <c r="AY19" s="27">
        <f>IF(AND($B19="Milestone",$D19&gt;=AY$7,$D19&lt;=EOMONTH(AY$7,0)),"◆","")</f>
        <v/>
      </c>
      <c r="AZ19" s="27">
        <f>IF(AND($B19="Milestone",$D19&gt;=AZ$7,$D19&lt;=EOMONTH(AZ$7,0)),"◆","")</f>
        <v/>
      </c>
      <c r="BA19" s="27">
        <f>IF(AND($B19="Milestone",$D19&gt;=BA$7,$D19&lt;=EOMONTH(BA$7,0)),"◆","")</f>
        <v/>
      </c>
      <c r="BB19" s="27">
        <f>IF(AND($B19="Milestone",$D19&gt;=BB$7,$D19&lt;=EOMONTH(BB$7,0)),"◆","")</f>
        <v/>
      </c>
      <c r="BC19" s="27">
        <f>IF(AND($B19="Milestone",$D19&gt;=BC$7,$D19&lt;=EOMONTH(BC$7,0)),"◆","")</f>
        <v/>
      </c>
      <c r="BD19" s="27">
        <f>IF(AND($B19="Milestone",$D19&gt;=BD$7,$D19&lt;=EOMONTH(BD$7,0)),"◆","")</f>
        <v/>
      </c>
      <c r="BE19" s="27">
        <f>IF(AND($B19="Milestone",$D19&gt;=BE$7,$D19&lt;=EOMONTH(BE$7,0)),"◆","")</f>
        <v/>
      </c>
      <c r="BF19" s="27">
        <f>IF(AND($B19="Milestone",$D19&gt;=BF$7,$D19&lt;=EOMONTH(BF$7,0)),"◆","")</f>
        <v/>
      </c>
      <c r="BG19" s="27">
        <f>IF(AND($B19="Milestone",$D19&gt;=BG$7,$D19&lt;=EOMONTH(BG$7,0)),"◆","")</f>
        <v/>
      </c>
      <c r="BH19" s="27">
        <f>IF(AND($B19="Milestone",$D19&gt;=BH$7,$D19&lt;=EOMONTH(BH$7,0)),"◆","")</f>
        <v/>
      </c>
      <c r="BI19" s="27">
        <f>IF(AND($B19="Milestone",$D19&gt;=BI$7,$D19&lt;=EOMONTH(BI$7,0)),"◆","")</f>
        <v/>
      </c>
      <c r="BJ19" s="27">
        <f>IF(AND($B19="Milestone",$D19&gt;=BJ$7,$D19&lt;=EOMONTH(BJ$7,0)),"◆","")</f>
        <v/>
      </c>
    </row>
    <row r="20">
      <c r="A20" s="28" t="inlineStr">
        <is>
          <t xml:space="preserve">   Run a small pilot study</t>
        </is>
      </c>
      <c r="B20" s="29" t="inlineStr">
        <is>
          <t>Task</t>
        </is>
      </c>
      <c r="C20" s="30">
        <f>$C$3+ROUND(0.1498*($C$4-$C$3),0)</f>
        <v/>
      </c>
      <c r="D20" s="30">
        <f>$C$3+ROUND(0.2337*($C$4-$C$3),0)</f>
        <v/>
      </c>
      <c r="E20" s="29">
        <f>IF(AND(ISNUMBER(C20),ISNUMBER(D20)),D20-C20+1,"")</f>
        <v/>
      </c>
      <c r="F20" s="29" t="inlineStr">
        <is>
          <t>Not started</t>
        </is>
      </c>
      <c r="G20" s="27">
        <f>IF(AND($B20="Milestone",$D20&gt;=G$7,$D20&lt;=EOMONTH(G$7,0)),"◆","")</f>
        <v/>
      </c>
      <c r="H20" s="27">
        <f>IF(AND($B20="Milestone",$D20&gt;=H$7,$D20&lt;=EOMONTH(H$7,0)),"◆","")</f>
        <v/>
      </c>
      <c r="I20" s="27">
        <f>IF(AND($B20="Milestone",$D20&gt;=I$7,$D20&lt;=EOMONTH(I$7,0)),"◆","")</f>
        <v/>
      </c>
      <c r="J20" s="27">
        <f>IF(AND($B20="Milestone",$D20&gt;=J$7,$D20&lt;=EOMONTH(J$7,0)),"◆","")</f>
        <v/>
      </c>
      <c r="K20" s="27">
        <f>IF(AND($B20="Milestone",$D20&gt;=K$7,$D20&lt;=EOMONTH(K$7,0)),"◆","")</f>
        <v/>
      </c>
      <c r="L20" s="27">
        <f>IF(AND($B20="Milestone",$D20&gt;=L$7,$D20&lt;=EOMONTH(L$7,0)),"◆","")</f>
        <v/>
      </c>
      <c r="M20" s="27">
        <f>IF(AND($B20="Milestone",$D20&gt;=M$7,$D20&lt;=EOMONTH(M$7,0)),"◆","")</f>
        <v/>
      </c>
      <c r="N20" s="27">
        <f>IF(AND($B20="Milestone",$D20&gt;=N$7,$D20&lt;=EOMONTH(N$7,0)),"◆","")</f>
        <v/>
      </c>
      <c r="O20" s="27">
        <f>IF(AND($B20="Milestone",$D20&gt;=O$7,$D20&lt;=EOMONTH(O$7,0)),"◆","")</f>
        <v/>
      </c>
      <c r="P20" s="27">
        <f>IF(AND($B20="Milestone",$D20&gt;=P$7,$D20&lt;=EOMONTH(P$7,0)),"◆","")</f>
        <v/>
      </c>
      <c r="Q20" s="27">
        <f>IF(AND($B20="Milestone",$D20&gt;=Q$7,$D20&lt;=EOMONTH(Q$7,0)),"◆","")</f>
        <v/>
      </c>
      <c r="R20" s="27">
        <f>IF(AND($B20="Milestone",$D20&gt;=R$7,$D20&lt;=EOMONTH(R$7,0)),"◆","")</f>
        <v/>
      </c>
      <c r="S20" s="27">
        <f>IF(AND($B20="Milestone",$D20&gt;=S$7,$D20&lt;=EOMONTH(S$7,0)),"◆","")</f>
        <v/>
      </c>
      <c r="T20" s="27">
        <f>IF(AND($B20="Milestone",$D20&gt;=T$7,$D20&lt;=EOMONTH(T$7,0)),"◆","")</f>
        <v/>
      </c>
      <c r="U20" s="27">
        <f>IF(AND($B20="Milestone",$D20&gt;=U$7,$D20&lt;=EOMONTH(U$7,0)),"◆","")</f>
        <v/>
      </c>
      <c r="V20" s="27">
        <f>IF(AND($B20="Milestone",$D20&gt;=V$7,$D20&lt;=EOMONTH(V$7,0)),"◆","")</f>
        <v/>
      </c>
      <c r="W20" s="27">
        <f>IF(AND($B20="Milestone",$D20&gt;=W$7,$D20&lt;=EOMONTH(W$7,0)),"◆","")</f>
        <v/>
      </c>
      <c r="X20" s="27">
        <f>IF(AND($B20="Milestone",$D20&gt;=X$7,$D20&lt;=EOMONTH(X$7,0)),"◆","")</f>
        <v/>
      </c>
      <c r="Y20" s="27">
        <f>IF(AND($B20="Milestone",$D20&gt;=Y$7,$D20&lt;=EOMONTH(Y$7,0)),"◆","")</f>
        <v/>
      </c>
      <c r="Z20" s="27">
        <f>IF(AND($B20="Milestone",$D20&gt;=Z$7,$D20&lt;=EOMONTH(Z$7,0)),"◆","")</f>
        <v/>
      </c>
      <c r="AA20" s="27">
        <f>IF(AND($B20="Milestone",$D20&gt;=AA$7,$D20&lt;=EOMONTH(AA$7,0)),"◆","")</f>
        <v/>
      </c>
      <c r="AB20" s="27">
        <f>IF(AND($B20="Milestone",$D20&gt;=AB$7,$D20&lt;=EOMONTH(AB$7,0)),"◆","")</f>
        <v/>
      </c>
      <c r="AC20" s="27">
        <f>IF(AND($B20="Milestone",$D20&gt;=AC$7,$D20&lt;=EOMONTH(AC$7,0)),"◆","")</f>
        <v/>
      </c>
      <c r="AD20" s="27">
        <f>IF(AND($B20="Milestone",$D20&gt;=AD$7,$D20&lt;=EOMONTH(AD$7,0)),"◆","")</f>
        <v/>
      </c>
      <c r="AE20" s="27">
        <f>IF(AND($B20="Milestone",$D20&gt;=AE$7,$D20&lt;=EOMONTH(AE$7,0)),"◆","")</f>
        <v/>
      </c>
      <c r="AF20" s="27">
        <f>IF(AND($B20="Milestone",$D20&gt;=AF$7,$D20&lt;=EOMONTH(AF$7,0)),"◆","")</f>
        <v/>
      </c>
      <c r="AG20" s="27">
        <f>IF(AND($B20="Milestone",$D20&gt;=AG$7,$D20&lt;=EOMONTH(AG$7,0)),"◆","")</f>
        <v/>
      </c>
      <c r="AH20" s="27">
        <f>IF(AND($B20="Milestone",$D20&gt;=AH$7,$D20&lt;=EOMONTH(AH$7,0)),"◆","")</f>
        <v/>
      </c>
      <c r="AI20" s="27">
        <f>IF(AND($B20="Milestone",$D20&gt;=AI$7,$D20&lt;=EOMONTH(AI$7,0)),"◆","")</f>
        <v/>
      </c>
      <c r="AJ20" s="27">
        <f>IF(AND($B20="Milestone",$D20&gt;=AJ$7,$D20&lt;=EOMONTH(AJ$7,0)),"◆","")</f>
        <v/>
      </c>
      <c r="AK20" s="27">
        <f>IF(AND($B20="Milestone",$D20&gt;=AK$7,$D20&lt;=EOMONTH(AK$7,0)),"◆","")</f>
        <v/>
      </c>
      <c r="AL20" s="27">
        <f>IF(AND($B20="Milestone",$D20&gt;=AL$7,$D20&lt;=EOMONTH(AL$7,0)),"◆","")</f>
        <v/>
      </c>
      <c r="AM20" s="27">
        <f>IF(AND($B20="Milestone",$D20&gt;=AM$7,$D20&lt;=EOMONTH(AM$7,0)),"◆","")</f>
        <v/>
      </c>
      <c r="AN20" s="27">
        <f>IF(AND($B20="Milestone",$D20&gt;=AN$7,$D20&lt;=EOMONTH(AN$7,0)),"◆","")</f>
        <v/>
      </c>
      <c r="AO20" s="27">
        <f>IF(AND($B20="Milestone",$D20&gt;=AO$7,$D20&lt;=EOMONTH(AO$7,0)),"◆","")</f>
        <v/>
      </c>
      <c r="AP20" s="27">
        <f>IF(AND($B20="Milestone",$D20&gt;=AP$7,$D20&lt;=EOMONTH(AP$7,0)),"◆","")</f>
        <v/>
      </c>
      <c r="AQ20" s="27">
        <f>IF(AND($B20="Milestone",$D20&gt;=AQ$7,$D20&lt;=EOMONTH(AQ$7,0)),"◆","")</f>
        <v/>
      </c>
      <c r="AR20" s="27">
        <f>IF(AND($B20="Milestone",$D20&gt;=AR$7,$D20&lt;=EOMONTH(AR$7,0)),"◆","")</f>
        <v/>
      </c>
      <c r="AS20" s="27">
        <f>IF(AND($B20="Milestone",$D20&gt;=AS$7,$D20&lt;=EOMONTH(AS$7,0)),"◆","")</f>
        <v/>
      </c>
      <c r="AT20" s="27">
        <f>IF(AND($B20="Milestone",$D20&gt;=AT$7,$D20&lt;=EOMONTH(AT$7,0)),"◆","")</f>
        <v/>
      </c>
      <c r="AU20" s="27">
        <f>IF(AND($B20="Milestone",$D20&gt;=AU$7,$D20&lt;=EOMONTH(AU$7,0)),"◆","")</f>
        <v/>
      </c>
      <c r="AV20" s="27">
        <f>IF(AND($B20="Milestone",$D20&gt;=AV$7,$D20&lt;=EOMONTH(AV$7,0)),"◆","")</f>
        <v/>
      </c>
      <c r="AW20" s="27">
        <f>IF(AND($B20="Milestone",$D20&gt;=AW$7,$D20&lt;=EOMONTH(AW$7,0)),"◆","")</f>
        <v/>
      </c>
      <c r="AX20" s="27">
        <f>IF(AND($B20="Milestone",$D20&gt;=AX$7,$D20&lt;=EOMONTH(AX$7,0)),"◆","")</f>
        <v/>
      </c>
      <c r="AY20" s="27">
        <f>IF(AND($B20="Milestone",$D20&gt;=AY$7,$D20&lt;=EOMONTH(AY$7,0)),"◆","")</f>
        <v/>
      </c>
      <c r="AZ20" s="27">
        <f>IF(AND($B20="Milestone",$D20&gt;=AZ$7,$D20&lt;=EOMONTH(AZ$7,0)),"◆","")</f>
        <v/>
      </c>
      <c r="BA20" s="27">
        <f>IF(AND($B20="Milestone",$D20&gt;=BA$7,$D20&lt;=EOMONTH(BA$7,0)),"◆","")</f>
        <v/>
      </c>
      <c r="BB20" s="27">
        <f>IF(AND($B20="Milestone",$D20&gt;=BB$7,$D20&lt;=EOMONTH(BB$7,0)),"◆","")</f>
        <v/>
      </c>
      <c r="BC20" s="27">
        <f>IF(AND($B20="Milestone",$D20&gt;=BC$7,$D20&lt;=EOMONTH(BC$7,0)),"◆","")</f>
        <v/>
      </c>
      <c r="BD20" s="27">
        <f>IF(AND($B20="Milestone",$D20&gt;=BD$7,$D20&lt;=EOMONTH(BD$7,0)),"◆","")</f>
        <v/>
      </c>
      <c r="BE20" s="27">
        <f>IF(AND($B20="Milestone",$D20&gt;=BE$7,$D20&lt;=EOMONTH(BE$7,0)),"◆","")</f>
        <v/>
      </c>
      <c r="BF20" s="27">
        <f>IF(AND($B20="Milestone",$D20&gt;=BF$7,$D20&lt;=EOMONTH(BF$7,0)),"◆","")</f>
        <v/>
      </c>
      <c r="BG20" s="27">
        <f>IF(AND($B20="Milestone",$D20&gt;=BG$7,$D20&lt;=EOMONTH(BG$7,0)),"◆","")</f>
        <v/>
      </c>
      <c r="BH20" s="27">
        <f>IF(AND($B20="Milestone",$D20&gt;=BH$7,$D20&lt;=EOMONTH(BH$7,0)),"◆","")</f>
        <v/>
      </c>
      <c r="BI20" s="27">
        <f>IF(AND($B20="Milestone",$D20&gt;=BI$7,$D20&lt;=EOMONTH(BI$7,0)),"◆","")</f>
        <v/>
      </c>
      <c r="BJ20" s="27">
        <f>IF(AND($B20="Milestone",$D20&gt;=BJ$7,$D20&lt;=EOMONTH(BJ$7,0)),"◆","")</f>
        <v/>
      </c>
    </row>
    <row r="21">
      <c r="A21" s="28" t="inlineStr">
        <is>
          <t xml:space="preserve">   Write up the pilot (it becomes part of your upgrade report)</t>
        </is>
      </c>
      <c r="B21" s="29" t="inlineStr">
        <is>
          <t>Task</t>
        </is>
      </c>
      <c r="C21" s="30">
        <f>$C$3+ROUND(0.2337*($C$4-$C$3),0)</f>
        <v/>
      </c>
      <c r="D21" s="30">
        <f>$C$3+ROUND(0.2894*($C$4-$C$3),0)</f>
        <v/>
      </c>
      <c r="E21" s="29">
        <f>IF(AND(ISNUMBER(C21),ISNUMBER(D21)),D21-C21+1,"")</f>
        <v/>
      </c>
      <c r="F21" s="29" t="inlineStr">
        <is>
          <t>Not started</t>
        </is>
      </c>
      <c r="G21" s="27">
        <f>IF(AND($B21="Milestone",$D21&gt;=G$7,$D21&lt;=EOMONTH(G$7,0)),"◆","")</f>
        <v/>
      </c>
      <c r="H21" s="27">
        <f>IF(AND($B21="Milestone",$D21&gt;=H$7,$D21&lt;=EOMONTH(H$7,0)),"◆","")</f>
        <v/>
      </c>
      <c r="I21" s="27">
        <f>IF(AND($B21="Milestone",$D21&gt;=I$7,$D21&lt;=EOMONTH(I$7,0)),"◆","")</f>
        <v/>
      </c>
      <c r="J21" s="27">
        <f>IF(AND($B21="Milestone",$D21&gt;=J$7,$D21&lt;=EOMONTH(J$7,0)),"◆","")</f>
        <v/>
      </c>
      <c r="K21" s="27">
        <f>IF(AND($B21="Milestone",$D21&gt;=K$7,$D21&lt;=EOMONTH(K$7,0)),"◆","")</f>
        <v/>
      </c>
      <c r="L21" s="27">
        <f>IF(AND($B21="Milestone",$D21&gt;=L$7,$D21&lt;=EOMONTH(L$7,0)),"◆","")</f>
        <v/>
      </c>
      <c r="M21" s="27">
        <f>IF(AND($B21="Milestone",$D21&gt;=M$7,$D21&lt;=EOMONTH(M$7,0)),"◆","")</f>
        <v/>
      </c>
      <c r="N21" s="27">
        <f>IF(AND($B21="Milestone",$D21&gt;=N$7,$D21&lt;=EOMONTH(N$7,0)),"◆","")</f>
        <v/>
      </c>
      <c r="O21" s="27">
        <f>IF(AND($B21="Milestone",$D21&gt;=O$7,$D21&lt;=EOMONTH(O$7,0)),"◆","")</f>
        <v/>
      </c>
      <c r="P21" s="27">
        <f>IF(AND($B21="Milestone",$D21&gt;=P$7,$D21&lt;=EOMONTH(P$7,0)),"◆","")</f>
        <v/>
      </c>
      <c r="Q21" s="27">
        <f>IF(AND($B21="Milestone",$D21&gt;=Q$7,$D21&lt;=EOMONTH(Q$7,0)),"◆","")</f>
        <v/>
      </c>
      <c r="R21" s="27">
        <f>IF(AND($B21="Milestone",$D21&gt;=R$7,$D21&lt;=EOMONTH(R$7,0)),"◆","")</f>
        <v/>
      </c>
      <c r="S21" s="27">
        <f>IF(AND($B21="Milestone",$D21&gt;=S$7,$D21&lt;=EOMONTH(S$7,0)),"◆","")</f>
        <v/>
      </c>
      <c r="T21" s="27">
        <f>IF(AND($B21="Milestone",$D21&gt;=T$7,$D21&lt;=EOMONTH(T$7,0)),"◆","")</f>
        <v/>
      </c>
      <c r="U21" s="27">
        <f>IF(AND($B21="Milestone",$D21&gt;=U$7,$D21&lt;=EOMONTH(U$7,0)),"◆","")</f>
        <v/>
      </c>
      <c r="V21" s="27">
        <f>IF(AND($B21="Milestone",$D21&gt;=V$7,$D21&lt;=EOMONTH(V$7,0)),"◆","")</f>
        <v/>
      </c>
      <c r="W21" s="27">
        <f>IF(AND($B21="Milestone",$D21&gt;=W$7,$D21&lt;=EOMONTH(W$7,0)),"◆","")</f>
        <v/>
      </c>
      <c r="X21" s="27">
        <f>IF(AND($B21="Milestone",$D21&gt;=X$7,$D21&lt;=EOMONTH(X$7,0)),"◆","")</f>
        <v/>
      </c>
      <c r="Y21" s="27">
        <f>IF(AND($B21="Milestone",$D21&gt;=Y$7,$D21&lt;=EOMONTH(Y$7,0)),"◆","")</f>
        <v/>
      </c>
      <c r="Z21" s="27">
        <f>IF(AND($B21="Milestone",$D21&gt;=Z$7,$D21&lt;=EOMONTH(Z$7,0)),"◆","")</f>
        <v/>
      </c>
      <c r="AA21" s="27">
        <f>IF(AND($B21="Milestone",$D21&gt;=AA$7,$D21&lt;=EOMONTH(AA$7,0)),"◆","")</f>
        <v/>
      </c>
      <c r="AB21" s="27">
        <f>IF(AND($B21="Milestone",$D21&gt;=AB$7,$D21&lt;=EOMONTH(AB$7,0)),"◆","")</f>
        <v/>
      </c>
      <c r="AC21" s="27">
        <f>IF(AND($B21="Milestone",$D21&gt;=AC$7,$D21&lt;=EOMONTH(AC$7,0)),"◆","")</f>
        <v/>
      </c>
      <c r="AD21" s="27">
        <f>IF(AND($B21="Milestone",$D21&gt;=AD$7,$D21&lt;=EOMONTH(AD$7,0)),"◆","")</f>
        <v/>
      </c>
      <c r="AE21" s="27">
        <f>IF(AND($B21="Milestone",$D21&gt;=AE$7,$D21&lt;=EOMONTH(AE$7,0)),"◆","")</f>
        <v/>
      </c>
      <c r="AF21" s="27">
        <f>IF(AND($B21="Milestone",$D21&gt;=AF$7,$D21&lt;=EOMONTH(AF$7,0)),"◆","")</f>
        <v/>
      </c>
      <c r="AG21" s="27">
        <f>IF(AND($B21="Milestone",$D21&gt;=AG$7,$D21&lt;=EOMONTH(AG$7,0)),"◆","")</f>
        <v/>
      </c>
      <c r="AH21" s="27">
        <f>IF(AND($B21="Milestone",$D21&gt;=AH$7,$D21&lt;=EOMONTH(AH$7,0)),"◆","")</f>
        <v/>
      </c>
      <c r="AI21" s="27">
        <f>IF(AND($B21="Milestone",$D21&gt;=AI$7,$D21&lt;=EOMONTH(AI$7,0)),"◆","")</f>
        <v/>
      </c>
      <c r="AJ21" s="27">
        <f>IF(AND($B21="Milestone",$D21&gt;=AJ$7,$D21&lt;=EOMONTH(AJ$7,0)),"◆","")</f>
        <v/>
      </c>
      <c r="AK21" s="27">
        <f>IF(AND($B21="Milestone",$D21&gt;=AK$7,$D21&lt;=EOMONTH(AK$7,0)),"◆","")</f>
        <v/>
      </c>
      <c r="AL21" s="27">
        <f>IF(AND($B21="Milestone",$D21&gt;=AL$7,$D21&lt;=EOMONTH(AL$7,0)),"◆","")</f>
        <v/>
      </c>
      <c r="AM21" s="27">
        <f>IF(AND($B21="Milestone",$D21&gt;=AM$7,$D21&lt;=EOMONTH(AM$7,0)),"◆","")</f>
        <v/>
      </c>
      <c r="AN21" s="27">
        <f>IF(AND($B21="Milestone",$D21&gt;=AN$7,$D21&lt;=EOMONTH(AN$7,0)),"◆","")</f>
        <v/>
      </c>
      <c r="AO21" s="27">
        <f>IF(AND($B21="Milestone",$D21&gt;=AO$7,$D21&lt;=EOMONTH(AO$7,0)),"◆","")</f>
        <v/>
      </c>
      <c r="AP21" s="27">
        <f>IF(AND($B21="Milestone",$D21&gt;=AP$7,$D21&lt;=EOMONTH(AP$7,0)),"◆","")</f>
        <v/>
      </c>
      <c r="AQ21" s="27">
        <f>IF(AND($B21="Milestone",$D21&gt;=AQ$7,$D21&lt;=EOMONTH(AQ$7,0)),"◆","")</f>
        <v/>
      </c>
      <c r="AR21" s="27">
        <f>IF(AND($B21="Milestone",$D21&gt;=AR$7,$D21&lt;=EOMONTH(AR$7,0)),"◆","")</f>
        <v/>
      </c>
      <c r="AS21" s="27">
        <f>IF(AND($B21="Milestone",$D21&gt;=AS$7,$D21&lt;=EOMONTH(AS$7,0)),"◆","")</f>
        <v/>
      </c>
      <c r="AT21" s="27">
        <f>IF(AND($B21="Milestone",$D21&gt;=AT$7,$D21&lt;=EOMONTH(AT$7,0)),"◆","")</f>
        <v/>
      </c>
      <c r="AU21" s="27">
        <f>IF(AND($B21="Milestone",$D21&gt;=AU$7,$D21&lt;=EOMONTH(AU$7,0)),"◆","")</f>
        <v/>
      </c>
      <c r="AV21" s="27">
        <f>IF(AND($B21="Milestone",$D21&gt;=AV$7,$D21&lt;=EOMONTH(AV$7,0)),"◆","")</f>
        <v/>
      </c>
      <c r="AW21" s="27">
        <f>IF(AND($B21="Milestone",$D21&gt;=AW$7,$D21&lt;=EOMONTH(AW$7,0)),"◆","")</f>
        <v/>
      </c>
      <c r="AX21" s="27">
        <f>IF(AND($B21="Milestone",$D21&gt;=AX$7,$D21&lt;=EOMONTH(AX$7,0)),"◆","")</f>
        <v/>
      </c>
      <c r="AY21" s="27">
        <f>IF(AND($B21="Milestone",$D21&gt;=AY$7,$D21&lt;=EOMONTH(AY$7,0)),"◆","")</f>
        <v/>
      </c>
      <c r="AZ21" s="27">
        <f>IF(AND($B21="Milestone",$D21&gt;=AZ$7,$D21&lt;=EOMONTH(AZ$7,0)),"◆","")</f>
        <v/>
      </c>
      <c r="BA21" s="27">
        <f>IF(AND($B21="Milestone",$D21&gt;=BA$7,$D21&lt;=EOMONTH(BA$7,0)),"◆","")</f>
        <v/>
      </c>
      <c r="BB21" s="27">
        <f>IF(AND($B21="Milestone",$D21&gt;=BB$7,$D21&lt;=EOMONTH(BB$7,0)),"◆","")</f>
        <v/>
      </c>
      <c r="BC21" s="27">
        <f>IF(AND($B21="Milestone",$D21&gt;=BC$7,$D21&lt;=EOMONTH(BC$7,0)),"◆","")</f>
        <v/>
      </c>
      <c r="BD21" s="27">
        <f>IF(AND($B21="Milestone",$D21&gt;=BD$7,$D21&lt;=EOMONTH(BD$7,0)),"◆","")</f>
        <v/>
      </c>
      <c r="BE21" s="27">
        <f>IF(AND($B21="Milestone",$D21&gt;=BE$7,$D21&lt;=EOMONTH(BE$7,0)),"◆","")</f>
        <v/>
      </c>
      <c r="BF21" s="27">
        <f>IF(AND($B21="Milestone",$D21&gt;=BF$7,$D21&lt;=EOMONTH(BF$7,0)),"◆","")</f>
        <v/>
      </c>
      <c r="BG21" s="27">
        <f>IF(AND($B21="Milestone",$D21&gt;=BG$7,$D21&lt;=EOMONTH(BG$7,0)),"◆","")</f>
        <v/>
      </c>
      <c r="BH21" s="27">
        <f>IF(AND($B21="Milestone",$D21&gt;=BH$7,$D21&lt;=EOMONTH(BH$7,0)),"◆","")</f>
        <v/>
      </c>
      <c r="BI21" s="27">
        <f>IF(AND($B21="Milestone",$D21&gt;=BI$7,$D21&lt;=EOMONTH(BI$7,0)),"◆","")</f>
        <v/>
      </c>
      <c r="BJ21" s="27">
        <f>IF(AND($B21="Milestone",$D21&gt;=BJ$7,$D21&lt;=EOMONTH(BJ$7,0)),"◆","")</f>
        <v/>
      </c>
    </row>
    <row r="22">
      <c r="A22" s="24" t="inlineStr">
        <is>
          <t>Upgrade / confirmation review</t>
        </is>
      </c>
      <c r="B22" s="25" t="inlineStr">
        <is>
          <t>Phase</t>
        </is>
      </c>
      <c r="C22" s="26">
        <f>$C$3+ROUND(0.2675*($C$4-$C$3),0)</f>
        <v/>
      </c>
      <c r="D22" s="26">
        <f>$C$3+ROUND(0.3004*($C$4-$C$3),0)</f>
        <v/>
      </c>
      <c r="E22" s="25">
        <f>IF(AND(ISNUMBER(C22),ISNUMBER(D22)),D22-C22+1,"")</f>
        <v/>
      </c>
      <c r="F22" s="25" t="inlineStr"/>
      <c r="G22" s="27">
        <f>IF(AND($B22="Milestone",$D22&gt;=G$7,$D22&lt;=EOMONTH(G$7,0)),"◆","")</f>
        <v/>
      </c>
      <c r="H22" s="27">
        <f>IF(AND($B22="Milestone",$D22&gt;=H$7,$D22&lt;=EOMONTH(H$7,0)),"◆","")</f>
        <v/>
      </c>
      <c r="I22" s="27">
        <f>IF(AND($B22="Milestone",$D22&gt;=I$7,$D22&lt;=EOMONTH(I$7,0)),"◆","")</f>
        <v/>
      </c>
      <c r="J22" s="27">
        <f>IF(AND($B22="Milestone",$D22&gt;=J$7,$D22&lt;=EOMONTH(J$7,0)),"◆","")</f>
        <v/>
      </c>
      <c r="K22" s="27">
        <f>IF(AND($B22="Milestone",$D22&gt;=K$7,$D22&lt;=EOMONTH(K$7,0)),"◆","")</f>
        <v/>
      </c>
      <c r="L22" s="27">
        <f>IF(AND($B22="Milestone",$D22&gt;=L$7,$D22&lt;=EOMONTH(L$7,0)),"◆","")</f>
        <v/>
      </c>
      <c r="M22" s="27">
        <f>IF(AND($B22="Milestone",$D22&gt;=M$7,$D22&lt;=EOMONTH(M$7,0)),"◆","")</f>
        <v/>
      </c>
      <c r="N22" s="27">
        <f>IF(AND($B22="Milestone",$D22&gt;=N$7,$D22&lt;=EOMONTH(N$7,0)),"◆","")</f>
        <v/>
      </c>
      <c r="O22" s="27">
        <f>IF(AND($B22="Milestone",$D22&gt;=O$7,$D22&lt;=EOMONTH(O$7,0)),"◆","")</f>
        <v/>
      </c>
      <c r="P22" s="27">
        <f>IF(AND($B22="Milestone",$D22&gt;=P$7,$D22&lt;=EOMONTH(P$7,0)),"◆","")</f>
        <v/>
      </c>
      <c r="Q22" s="27">
        <f>IF(AND($B22="Milestone",$D22&gt;=Q$7,$D22&lt;=EOMONTH(Q$7,0)),"◆","")</f>
        <v/>
      </c>
      <c r="R22" s="27">
        <f>IF(AND($B22="Milestone",$D22&gt;=R$7,$D22&lt;=EOMONTH(R$7,0)),"◆","")</f>
        <v/>
      </c>
      <c r="S22" s="27">
        <f>IF(AND($B22="Milestone",$D22&gt;=S$7,$D22&lt;=EOMONTH(S$7,0)),"◆","")</f>
        <v/>
      </c>
      <c r="T22" s="27">
        <f>IF(AND($B22="Milestone",$D22&gt;=T$7,$D22&lt;=EOMONTH(T$7,0)),"◆","")</f>
        <v/>
      </c>
      <c r="U22" s="27">
        <f>IF(AND($B22="Milestone",$D22&gt;=U$7,$D22&lt;=EOMONTH(U$7,0)),"◆","")</f>
        <v/>
      </c>
      <c r="V22" s="27">
        <f>IF(AND($B22="Milestone",$D22&gt;=V$7,$D22&lt;=EOMONTH(V$7,0)),"◆","")</f>
        <v/>
      </c>
      <c r="W22" s="27">
        <f>IF(AND($B22="Milestone",$D22&gt;=W$7,$D22&lt;=EOMONTH(W$7,0)),"◆","")</f>
        <v/>
      </c>
      <c r="X22" s="27">
        <f>IF(AND($B22="Milestone",$D22&gt;=X$7,$D22&lt;=EOMONTH(X$7,0)),"◆","")</f>
        <v/>
      </c>
      <c r="Y22" s="27">
        <f>IF(AND($B22="Milestone",$D22&gt;=Y$7,$D22&lt;=EOMONTH(Y$7,0)),"◆","")</f>
        <v/>
      </c>
      <c r="Z22" s="27">
        <f>IF(AND($B22="Milestone",$D22&gt;=Z$7,$D22&lt;=EOMONTH(Z$7,0)),"◆","")</f>
        <v/>
      </c>
      <c r="AA22" s="27">
        <f>IF(AND($B22="Milestone",$D22&gt;=AA$7,$D22&lt;=EOMONTH(AA$7,0)),"◆","")</f>
        <v/>
      </c>
      <c r="AB22" s="27">
        <f>IF(AND($B22="Milestone",$D22&gt;=AB$7,$D22&lt;=EOMONTH(AB$7,0)),"◆","")</f>
        <v/>
      </c>
      <c r="AC22" s="27">
        <f>IF(AND($B22="Milestone",$D22&gt;=AC$7,$D22&lt;=EOMONTH(AC$7,0)),"◆","")</f>
        <v/>
      </c>
      <c r="AD22" s="27">
        <f>IF(AND($B22="Milestone",$D22&gt;=AD$7,$D22&lt;=EOMONTH(AD$7,0)),"◆","")</f>
        <v/>
      </c>
      <c r="AE22" s="27">
        <f>IF(AND($B22="Milestone",$D22&gt;=AE$7,$D22&lt;=EOMONTH(AE$7,0)),"◆","")</f>
        <v/>
      </c>
      <c r="AF22" s="27">
        <f>IF(AND($B22="Milestone",$D22&gt;=AF$7,$D22&lt;=EOMONTH(AF$7,0)),"◆","")</f>
        <v/>
      </c>
      <c r="AG22" s="27">
        <f>IF(AND($B22="Milestone",$D22&gt;=AG$7,$D22&lt;=EOMONTH(AG$7,0)),"◆","")</f>
        <v/>
      </c>
      <c r="AH22" s="27">
        <f>IF(AND($B22="Milestone",$D22&gt;=AH$7,$D22&lt;=EOMONTH(AH$7,0)),"◆","")</f>
        <v/>
      </c>
      <c r="AI22" s="27">
        <f>IF(AND($B22="Milestone",$D22&gt;=AI$7,$D22&lt;=EOMONTH(AI$7,0)),"◆","")</f>
        <v/>
      </c>
      <c r="AJ22" s="27">
        <f>IF(AND($B22="Milestone",$D22&gt;=AJ$7,$D22&lt;=EOMONTH(AJ$7,0)),"◆","")</f>
        <v/>
      </c>
      <c r="AK22" s="27">
        <f>IF(AND($B22="Milestone",$D22&gt;=AK$7,$D22&lt;=EOMONTH(AK$7,0)),"◆","")</f>
        <v/>
      </c>
      <c r="AL22" s="27">
        <f>IF(AND($B22="Milestone",$D22&gt;=AL$7,$D22&lt;=EOMONTH(AL$7,0)),"◆","")</f>
        <v/>
      </c>
      <c r="AM22" s="27">
        <f>IF(AND($B22="Milestone",$D22&gt;=AM$7,$D22&lt;=EOMONTH(AM$7,0)),"◆","")</f>
        <v/>
      </c>
      <c r="AN22" s="27">
        <f>IF(AND($B22="Milestone",$D22&gt;=AN$7,$D22&lt;=EOMONTH(AN$7,0)),"◆","")</f>
        <v/>
      </c>
      <c r="AO22" s="27">
        <f>IF(AND($B22="Milestone",$D22&gt;=AO$7,$D22&lt;=EOMONTH(AO$7,0)),"◆","")</f>
        <v/>
      </c>
      <c r="AP22" s="27">
        <f>IF(AND($B22="Milestone",$D22&gt;=AP$7,$D22&lt;=EOMONTH(AP$7,0)),"◆","")</f>
        <v/>
      </c>
      <c r="AQ22" s="27">
        <f>IF(AND($B22="Milestone",$D22&gt;=AQ$7,$D22&lt;=EOMONTH(AQ$7,0)),"◆","")</f>
        <v/>
      </c>
      <c r="AR22" s="27">
        <f>IF(AND($B22="Milestone",$D22&gt;=AR$7,$D22&lt;=EOMONTH(AR$7,0)),"◆","")</f>
        <v/>
      </c>
      <c r="AS22" s="27">
        <f>IF(AND($B22="Milestone",$D22&gt;=AS$7,$D22&lt;=EOMONTH(AS$7,0)),"◆","")</f>
        <v/>
      </c>
      <c r="AT22" s="27">
        <f>IF(AND($B22="Milestone",$D22&gt;=AT$7,$D22&lt;=EOMONTH(AT$7,0)),"◆","")</f>
        <v/>
      </c>
      <c r="AU22" s="27">
        <f>IF(AND($B22="Milestone",$D22&gt;=AU$7,$D22&lt;=EOMONTH(AU$7,0)),"◆","")</f>
        <v/>
      </c>
      <c r="AV22" s="27">
        <f>IF(AND($B22="Milestone",$D22&gt;=AV$7,$D22&lt;=EOMONTH(AV$7,0)),"◆","")</f>
        <v/>
      </c>
      <c r="AW22" s="27">
        <f>IF(AND($B22="Milestone",$D22&gt;=AW$7,$D22&lt;=EOMONTH(AW$7,0)),"◆","")</f>
        <v/>
      </c>
      <c r="AX22" s="27">
        <f>IF(AND($B22="Milestone",$D22&gt;=AX$7,$D22&lt;=EOMONTH(AX$7,0)),"◆","")</f>
        <v/>
      </c>
      <c r="AY22" s="27">
        <f>IF(AND($B22="Milestone",$D22&gt;=AY$7,$D22&lt;=EOMONTH(AY$7,0)),"◆","")</f>
        <v/>
      </c>
      <c r="AZ22" s="27">
        <f>IF(AND($B22="Milestone",$D22&gt;=AZ$7,$D22&lt;=EOMONTH(AZ$7,0)),"◆","")</f>
        <v/>
      </c>
      <c r="BA22" s="27">
        <f>IF(AND($B22="Milestone",$D22&gt;=BA$7,$D22&lt;=EOMONTH(BA$7,0)),"◆","")</f>
        <v/>
      </c>
      <c r="BB22" s="27">
        <f>IF(AND($B22="Milestone",$D22&gt;=BB$7,$D22&lt;=EOMONTH(BB$7,0)),"◆","")</f>
        <v/>
      </c>
      <c r="BC22" s="27">
        <f>IF(AND($B22="Milestone",$D22&gt;=BC$7,$D22&lt;=EOMONTH(BC$7,0)),"◆","")</f>
        <v/>
      </c>
      <c r="BD22" s="27">
        <f>IF(AND($B22="Milestone",$D22&gt;=BD$7,$D22&lt;=EOMONTH(BD$7,0)),"◆","")</f>
        <v/>
      </c>
      <c r="BE22" s="27">
        <f>IF(AND($B22="Milestone",$D22&gt;=BE$7,$D22&lt;=EOMONTH(BE$7,0)),"◆","")</f>
        <v/>
      </c>
      <c r="BF22" s="27">
        <f>IF(AND($B22="Milestone",$D22&gt;=BF$7,$D22&lt;=EOMONTH(BF$7,0)),"◆","")</f>
        <v/>
      </c>
      <c r="BG22" s="27">
        <f>IF(AND($B22="Milestone",$D22&gt;=BG$7,$D22&lt;=EOMONTH(BG$7,0)),"◆","")</f>
        <v/>
      </c>
      <c r="BH22" s="27">
        <f>IF(AND($B22="Milestone",$D22&gt;=BH$7,$D22&lt;=EOMONTH(BH$7,0)),"◆","")</f>
        <v/>
      </c>
      <c r="BI22" s="27">
        <f>IF(AND($B22="Milestone",$D22&gt;=BI$7,$D22&lt;=EOMONTH(BI$7,0)),"◆","")</f>
        <v/>
      </c>
      <c r="BJ22" s="27">
        <f>IF(AND($B22="Milestone",$D22&gt;=BJ$7,$D22&lt;=EOMONTH(BJ$7,0)),"◆","")</f>
        <v/>
      </c>
    </row>
    <row r="23">
      <c r="A23" s="28" t="inlineStr">
        <is>
          <t xml:space="preserve">   Write the upgrade report</t>
        </is>
      </c>
      <c r="B23" s="29" t="inlineStr">
        <is>
          <t>Task</t>
        </is>
      </c>
      <c r="C23" s="30">
        <f>$C$3+ROUND(0.2675*($C$4-$C$3),0)</f>
        <v/>
      </c>
      <c r="D23" s="30">
        <f>$C$3+ROUND(0.2902*($C$4-$C$3),0)</f>
        <v/>
      </c>
      <c r="E23" s="29">
        <f>IF(AND(ISNUMBER(C23),ISNUMBER(D23)),D23-C23+1,"")</f>
        <v/>
      </c>
      <c r="F23" s="29" t="inlineStr">
        <is>
          <t>Not started</t>
        </is>
      </c>
      <c r="G23" s="27">
        <f>IF(AND($B23="Milestone",$D23&gt;=G$7,$D23&lt;=EOMONTH(G$7,0)),"◆","")</f>
        <v/>
      </c>
      <c r="H23" s="27">
        <f>IF(AND($B23="Milestone",$D23&gt;=H$7,$D23&lt;=EOMONTH(H$7,0)),"◆","")</f>
        <v/>
      </c>
      <c r="I23" s="27">
        <f>IF(AND($B23="Milestone",$D23&gt;=I$7,$D23&lt;=EOMONTH(I$7,0)),"◆","")</f>
        <v/>
      </c>
      <c r="J23" s="27">
        <f>IF(AND($B23="Milestone",$D23&gt;=J$7,$D23&lt;=EOMONTH(J$7,0)),"◆","")</f>
        <v/>
      </c>
      <c r="K23" s="27">
        <f>IF(AND($B23="Milestone",$D23&gt;=K$7,$D23&lt;=EOMONTH(K$7,0)),"◆","")</f>
        <v/>
      </c>
      <c r="L23" s="27">
        <f>IF(AND($B23="Milestone",$D23&gt;=L$7,$D23&lt;=EOMONTH(L$7,0)),"◆","")</f>
        <v/>
      </c>
      <c r="M23" s="27">
        <f>IF(AND($B23="Milestone",$D23&gt;=M$7,$D23&lt;=EOMONTH(M$7,0)),"◆","")</f>
        <v/>
      </c>
      <c r="N23" s="27">
        <f>IF(AND($B23="Milestone",$D23&gt;=N$7,$D23&lt;=EOMONTH(N$7,0)),"◆","")</f>
        <v/>
      </c>
      <c r="O23" s="27">
        <f>IF(AND($B23="Milestone",$D23&gt;=O$7,$D23&lt;=EOMONTH(O$7,0)),"◆","")</f>
        <v/>
      </c>
      <c r="P23" s="27">
        <f>IF(AND($B23="Milestone",$D23&gt;=P$7,$D23&lt;=EOMONTH(P$7,0)),"◆","")</f>
        <v/>
      </c>
      <c r="Q23" s="27">
        <f>IF(AND($B23="Milestone",$D23&gt;=Q$7,$D23&lt;=EOMONTH(Q$7,0)),"◆","")</f>
        <v/>
      </c>
      <c r="R23" s="27">
        <f>IF(AND($B23="Milestone",$D23&gt;=R$7,$D23&lt;=EOMONTH(R$7,0)),"◆","")</f>
        <v/>
      </c>
      <c r="S23" s="27">
        <f>IF(AND($B23="Milestone",$D23&gt;=S$7,$D23&lt;=EOMONTH(S$7,0)),"◆","")</f>
        <v/>
      </c>
      <c r="T23" s="27">
        <f>IF(AND($B23="Milestone",$D23&gt;=T$7,$D23&lt;=EOMONTH(T$7,0)),"◆","")</f>
        <v/>
      </c>
      <c r="U23" s="27">
        <f>IF(AND($B23="Milestone",$D23&gt;=U$7,$D23&lt;=EOMONTH(U$7,0)),"◆","")</f>
        <v/>
      </c>
      <c r="V23" s="27">
        <f>IF(AND($B23="Milestone",$D23&gt;=V$7,$D23&lt;=EOMONTH(V$7,0)),"◆","")</f>
        <v/>
      </c>
      <c r="W23" s="27">
        <f>IF(AND($B23="Milestone",$D23&gt;=W$7,$D23&lt;=EOMONTH(W$7,0)),"◆","")</f>
        <v/>
      </c>
      <c r="X23" s="27">
        <f>IF(AND($B23="Milestone",$D23&gt;=X$7,$D23&lt;=EOMONTH(X$7,0)),"◆","")</f>
        <v/>
      </c>
      <c r="Y23" s="27">
        <f>IF(AND($B23="Milestone",$D23&gt;=Y$7,$D23&lt;=EOMONTH(Y$7,0)),"◆","")</f>
        <v/>
      </c>
      <c r="Z23" s="27">
        <f>IF(AND($B23="Milestone",$D23&gt;=Z$7,$D23&lt;=EOMONTH(Z$7,0)),"◆","")</f>
        <v/>
      </c>
      <c r="AA23" s="27">
        <f>IF(AND($B23="Milestone",$D23&gt;=AA$7,$D23&lt;=EOMONTH(AA$7,0)),"◆","")</f>
        <v/>
      </c>
      <c r="AB23" s="27">
        <f>IF(AND($B23="Milestone",$D23&gt;=AB$7,$D23&lt;=EOMONTH(AB$7,0)),"◆","")</f>
        <v/>
      </c>
      <c r="AC23" s="27">
        <f>IF(AND($B23="Milestone",$D23&gt;=AC$7,$D23&lt;=EOMONTH(AC$7,0)),"◆","")</f>
        <v/>
      </c>
      <c r="AD23" s="27">
        <f>IF(AND($B23="Milestone",$D23&gt;=AD$7,$D23&lt;=EOMONTH(AD$7,0)),"◆","")</f>
        <v/>
      </c>
      <c r="AE23" s="27">
        <f>IF(AND($B23="Milestone",$D23&gt;=AE$7,$D23&lt;=EOMONTH(AE$7,0)),"◆","")</f>
        <v/>
      </c>
      <c r="AF23" s="27">
        <f>IF(AND($B23="Milestone",$D23&gt;=AF$7,$D23&lt;=EOMONTH(AF$7,0)),"◆","")</f>
        <v/>
      </c>
      <c r="AG23" s="27">
        <f>IF(AND($B23="Milestone",$D23&gt;=AG$7,$D23&lt;=EOMONTH(AG$7,0)),"◆","")</f>
        <v/>
      </c>
      <c r="AH23" s="27">
        <f>IF(AND($B23="Milestone",$D23&gt;=AH$7,$D23&lt;=EOMONTH(AH$7,0)),"◆","")</f>
        <v/>
      </c>
      <c r="AI23" s="27">
        <f>IF(AND($B23="Milestone",$D23&gt;=AI$7,$D23&lt;=EOMONTH(AI$7,0)),"◆","")</f>
        <v/>
      </c>
      <c r="AJ23" s="27">
        <f>IF(AND($B23="Milestone",$D23&gt;=AJ$7,$D23&lt;=EOMONTH(AJ$7,0)),"◆","")</f>
        <v/>
      </c>
      <c r="AK23" s="27">
        <f>IF(AND($B23="Milestone",$D23&gt;=AK$7,$D23&lt;=EOMONTH(AK$7,0)),"◆","")</f>
        <v/>
      </c>
      <c r="AL23" s="27">
        <f>IF(AND($B23="Milestone",$D23&gt;=AL$7,$D23&lt;=EOMONTH(AL$7,0)),"◆","")</f>
        <v/>
      </c>
      <c r="AM23" s="27">
        <f>IF(AND($B23="Milestone",$D23&gt;=AM$7,$D23&lt;=EOMONTH(AM$7,0)),"◆","")</f>
        <v/>
      </c>
      <c r="AN23" s="27">
        <f>IF(AND($B23="Milestone",$D23&gt;=AN$7,$D23&lt;=EOMONTH(AN$7,0)),"◆","")</f>
        <v/>
      </c>
      <c r="AO23" s="27">
        <f>IF(AND($B23="Milestone",$D23&gt;=AO$7,$D23&lt;=EOMONTH(AO$7,0)),"◆","")</f>
        <v/>
      </c>
      <c r="AP23" s="27">
        <f>IF(AND($B23="Milestone",$D23&gt;=AP$7,$D23&lt;=EOMONTH(AP$7,0)),"◆","")</f>
        <v/>
      </c>
      <c r="AQ23" s="27">
        <f>IF(AND($B23="Milestone",$D23&gt;=AQ$7,$D23&lt;=EOMONTH(AQ$7,0)),"◆","")</f>
        <v/>
      </c>
      <c r="AR23" s="27">
        <f>IF(AND($B23="Milestone",$D23&gt;=AR$7,$D23&lt;=EOMONTH(AR$7,0)),"◆","")</f>
        <v/>
      </c>
      <c r="AS23" s="27">
        <f>IF(AND($B23="Milestone",$D23&gt;=AS$7,$D23&lt;=EOMONTH(AS$7,0)),"◆","")</f>
        <v/>
      </c>
      <c r="AT23" s="27">
        <f>IF(AND($B23="Milestone",$D23&gt;=AT$7,$D23&lt;=EOMONTH(AT$7,0)),"◆","")</f>
        <v/>
      </c>
      <c r="AU23" s="27">
        <f>IF(AND($B23="Milestone",$D23&gt;=AU$7,$D23&lt;=EOMONTH(AU$7,0)),"◆","")</f>
        <v/>
      </c>
      <c r="AV23" s="27">
        <f>IF(AND($B23="Milestone",$D23&gt;=AV$7,$D23&lt;=EOMONTH(AV$7,0)),"◆","")</f>
        <v/>
      </c>
      <c r="AW23" s="27">
        <f>IF(AND($B23="Milestone",$D23&gt;=AW$7,$D23&lt;=EOMONTH(AW$7,0)),"◆","")</f>
        <v/>
      </c>
      <c r="AX23" s="27">
        <f>IF(AND($B23="Milestone",$D23&gt;=AX$7,$D23&lt;=EOMONTH(AX$7,0)),"◆","")</f>
        <v/>
      </c>
      <c r="AY23" s="27">
        <f>IF(AND($B23="Milestone",$D23&gt;=AY$7,$D23&lt;=EOMONTH(AY$7,0)),"◆","")</f>
        <v/>
      </c>
      <c r="AZ23" s="27">
        <f>IF(AND($B23="Milestone",$D23&gt;=AZ$7,$D23&lt;=EOMONTH(AZ$7,0)),"◆","")</f>
        <v/>
      </c>
      <c r="BA23" s="27">
        <f>IF(AND($B23="Milestone",$D23&gt;=BA$7,$D23&lt;=EOMONTH(BA$7,0)),"◆","")</f>
        <v/>
      </c>
      <c r="BB23" s="27">
        <f>IF(AND($B23="Milestone",$D23&gt;=BB$7,$D23&lt;=EOMONTH(BB$7,0)),"◆","")</f>
        <v/>
      </c>
      <c r="BC23" s="27">
        <f>IF(AND($B23="Milestone",$D23&gt;=BC$7,$D23&lt;=EOMONTH(BC$7,0)),"◆","")</f>
        <v/>
      </c>
      <c r="BD23" s="27">
        <f>IF(AND($B23="Milestone",$D23&gt;=BD$7,$D23&lt;=EOMONTH(BD$7,0)),"◆","")</f>
        <v/>
      </c>
      <c r="BE23" s="27">
        <f>IF(AND($B23="Milestone",$D23&gt;=BE$7,$D23&lt;=EOMONTH(BE$7,0)),"◆","")</f>
        <v/>
      </c>
      <c r="BF23" s="27">
        <f>IF(AND($B23="Milestone",$D23&gt;=BF$7,$D23&lt;=EOMONTH(BF$7,0)),"◆","")</f>
        <v/>
      </c>
      <c r="BG23" s="27">
        <f>IF(AND($B23="Milestone",$D23&gt;=BG$7,$D23&lt;=EOMONTH(BG$7,0)),"◆","")</f>
        <v/>
      </c>
      <c r="BH23" s="27">
        <f>IF(AND($B23="Milestone",$D23&gt;=BH$7,$D23&lt;=EOMONTH(BH$7,0)),"◆","")</f>
        <v/>
      </c>
      <c r="BI23" s="27">
        <f>IF(AND($B23="Milestone",$D23&gt;=BI$7,$D23&lt;=EOMONTH(BI$7,0)),"◆","")</f>
        <v/>
      </c>
      <c r="BJ23" s="27">
        <f>IF(AND($B23="Milestone",$D23&gt;=BJ$7,$D23&lt;=EOMONTH(BJ$7,0)),"◆","")</f>
        <v/>
      </c>
    </row>
    <row r="24">
      <c r="A24" s="28" t="inlineStr">
        <is>
          <t xml:space="preserve">   Upgrade / confirmation review</t>
        </is>
      </c>
      <c r="B24" s="29" t="inlineStr">
        <is>
          <t>Milestone</t>
        </is>
      </c>
      <c r="C24" s="30">
        <f>$C$3+ROUND(0.3004*($C$4-$C$3),0)</f>
        <v/>
      </c>
      <c r="D24" s="30">
        <f>$C$3+ROUND(0.3004*($C$4-$C$3),0)</f>
        <v/>
      </c>
      <c r="E24" s="29">
        <f>IF(AND(ISNUMBER(C24),ISNUMBER(D24)),D24-C24+1,"")</f>
        <v/>
      </c>
      <c r="F24" s="29" t="inlineStr">
        <is>
          <t>Not started</t>
        </is>
      </c>
      <c r="G24" s="27">
        <f>IF(AND($B24="Milestone",$D24&gt;=G$7,$D24&lt;=EOMONTH(G$7,0)),"◆","")</f>
        <v/>
      </c>
      <c r="H24" s="27">
        <f>IF(AND($B24="Milestone",$D24&gt;=H$7,$D24&lt;=EOMONTH(H$7,0)),"◆","")</f>
        <v/>
      </c>
      <c r="I24" s="27">
        <f>IF(AND($B24="Milestone",$D24&gt;=I$7,$D24&lt;=EOMONTH(I$7,0)),"◆","")</f>
        <v/>
      </c>
      <c r="J24" s="27">
        <f>IF(AND($B24="Milestone",$D24&gt;=J$7,$D24&lt;=EOMONTH(J$7,0)),"◆","")</f>
        <v/>
      </c>
      <c r="K24" s="27">
        <f>IF(AND($B24="Milestone",$D24&gt;=K$7,$D24&lt;=EOMONTH(K$7,0)),"◆","")</f>
        <v/>
      </c>
      <c r="L24" s="27">
        <f>IF(AND($B24="Milestone",$D24&gt;=L$7,$D24&lt;=EOMONTH(L$7,0)),"◆","")</f>
        <v/>
      </c>
      <c r="M24" s="27">
        <f>IF(AND($B24="Milestone",$D24&gt;=M$7,$D24&lt;=EOMONTH(M$7,0)),"◆","")</f>
        <v/>
      </c>
      <c r="N24" s="27">
        <f>IF(AND($B24="Milestone",$D24&gt;=N$7,$D24&lt;=EOMONTH(N$7,0)),"◆","")</f>
        <v/>
      </c>
      <c r="O24" s="27">
        <f>IF(AND($B24="Milestone",$D24&gt;=O$7,$D24&lt;=EOMONTH(O$7,0)),"◆","")</f>
        <v/>
      </c>
      <c r="P24" s="27">
        <f>IF(AND($B24="Milestone",$D24&gt;=P$7,$D24&lt;=EOMONTH(P$7,0)),"◆","")</f>
        <v/>
      </c>
      <c r="Q24" s="27">
        <f>IF(AND($B24="Milestone",$D24&gt;=Q$7,$D24&lt;=EOMONTH(Q$7,0)),"◆","")</f>
        <v/>
      </c>
      <c r="R24" s="27">
        <f>IF(AND($B24="Milestone",$D24&gt;=R$7,$D24&lt;=EOMONTH(R$7,0)),"◆","")</f>
        <v/>
      </c>
      <c r="S24" s="27">
        <f>IF(AND($B24="Milestone",$D24&gt;=S$7,$D24&lt;=EOMONTH(S$7,0)),"◆","")</f>
        <v/>
      </c>
      <c r="T24" s="27">
        <f>IF(AND($B24="Milestone",$D24&gt;=T$7,$D24&lt;=EOMONTH(T$7,0)),"◆","")</f>
        <v/>
      </c>
      <c r="U24" s="27">
        <f>IF(AND($B24="Milestone",$D24&gt;=U$7,$D24&lt;=EOMONTH(U$7,0)),"◆","")</f>
        <v/>
      </c>
      <c r="V24" s="27">
        <f>IF(AND($B24="Milestone",$D24&gt;=V$7,$D24&lt;=EOMONTH(V$7,0)),"◆","")</f>
        <v/>
      </c>
      <c r="W24" s="27">
        <f>IF(AND($B24="Milestone",$D24&gt;=W$7,$D24&lt;=EOMONTH(W$7,0)),"◆","")</f>
        <v/>
      </c>
      <c r="X24" s="27">
        <f>IF(AND($B24="Milestone",$D24&gt;=X$7,$D24&lt;=EOMONTH(X$7,0)),"◆","")</f>
        <v/>
      </c>
      <c r="Y24" s="27">
        <f>IF(AND($B24="Milestone",$D24&gt;=Y$7,$D24&lt;=EOMONTH(Y$7,0)),"◆","")</f>
        <v/>
      </c>
      <c r="Z24" s="27">
        <f>IF(AND($B24="Milestone",$D24&gt;=Z$7,$D24&lt;=EOMONTH(Z$7,0)),"◆","")</f>
        <v/>
      </c>
      <c r="AA24" s="27">
        <f>IF(AND($B24="Milestone",$D24&gt;=AA$7,$D24&lt;=EOMONTH(AA$7,0)),"◆","")</f>
        <v/>
      </c>
      <c r="AB24" s="27">
        <f>IF(AND($B24="Milestone",$D24&gt;=AB$7,$D24&lt;=EOMONTH(AB$7,0)),"◆","")</f>
        <v/>
      </c>
      <c r="AC24" s="27">
        <f>IF(AND($B24="Milestone",$D24&gt;=AC$7,$D24&lt;=EOMONTH(AC$7,0)),"◆","")</f>
        <v/>
      </c>
      <c r="AD24" s="27">
        <f>IF(AND($B24="Milestone",$D24&gt;=AD$7,$D24&lt;=EOMONTH(AD$7,0)),"◆","")</f>
        <v/>
      </c>
      <c r="AE24" s="27">
        <f>IF(AND($B24="Milestone",$D24&gt;=AE$7,$D24&lt;=EOMONTH(AE$7,0)),"◆","")</f>
        <v/>
      </c>
      <c r="AF24" s="27">
        <f>IF(AND($B24="Milestone",$D24&gt;=AF$7,$D24&lt;=EOMONTH(AF$7,0)),"◆","")</f>
        <v/>
      </c>
      <c r="AG24" s="27">
        <f>IF(AND($B24="Milestone",$D24&gt;=AG$7,$D24&lt;=EOMONTH(AG$7,0)),"◆","")</f>
        <v/>
      </c>
      <c r="AH24" s="27">
        <f>IF(AND($B24="Milestone",$D24&gt;=AH$7,$D24&lt;=EOMONTH(AH$7,0)),"◆","")</f>
        <v/>
      </c>
      <c r="AI24" s="27">
        <f>IF(AND($B24="Milestone",$D24&gt;=AI$7,$D24&lt;=EOMONTH(AI$7,0)),"◆","")</f>
        <v/>
      </c>
      <c r="AJ24" s="27">
        <f>IF(AND($B24="Milestone",$D24&gt;=AJ$7,$D24&lt;=EOMONTH(AJ$7,0)),"◆","")</f>
        <v/>
      </c>
      <c r="AK24" s="27">
        <f>IF(AND($B24="Milestone",$D24&gt;=AK$7,$D24&lt;=EOMONTH(AK$7,0)),"◆","")</f>
        <v/>
      </c>
      <c r="AL24" s="27">
        <f>IF(AND($B24="Milestone",$D24&gt;=AL$7,$D24&lt;=EOMONTH(AL$7,0)),"◆","")</f>
        <v/>
      </c>
      <c r="AM24" s="27">
        <f>IF(AND($B24="Milestone",$D24&gt;=AM$7,$D24&lt;=EOMONTH(AM$7,0)),"◆","")</f>
        <v/>
      </c>
      <c r="AN24" s="27">
        <f>IF(AND($B24="Milestone",$D24&gt;=AN$7,$D24&lt;=EOMONTH(AN$7,0)),"◆","")</f>
        <v/>
      </c>
      <c r="AO24" s="27">
        <f>IF(AND($B24="Milestone",$D24&gt;=AO$7,$D24&lt;=EOMONTH(AO$7,0)),"◆","")</f>
        <v/>
      </c>
      <c r="AP24" s="27">
        <f>IF(AND($B24="Milestone",$D24&gt;=AP$7,$D24&lt;=EOMONTH(AP$7,0)),"◆","")</f>
        <v/>
      </c>
      <c r="AQ24" s="27">
        <f>IF(AND($B24="Milestone",$D24&gt;=AQ$7,$D24&lt;=EOMONTH(AQ$7,0)),"◆","")</f>
        <v/>
      </c>
      <c r="AR24" s="27">
        <f>IF(AND($B24="Milestone",$D24&gt;=AR$7,$D24&lt;=EOMONTH(AR$7,0)),"◆","")</f>
        <v/>
      </c>
      <c r="AS24" s="27">
        <f>IF(AND($B24="Milestone",$D24&gt;=AS$7,$D24&lt;=EOMONTH(AS$7,0)),"◆","")</f>
        <v/>
      </c>
      <c r="AT24" s="27">
        <f>IF(AND($B24="Milestone",$D24&gt;=AT$7,$D24&lt;=EOMONTH(AT$7,0)),"◆","")</f>
        <v/>
      </c>
      <c r="AU24" s="27">
        <f>IF(AND($B24="Milestone",$D24&gt;=AU$7,$D24&lt;=EOMONTH(AU$7,0)),"◆","")</f>
        <v/>
      </c>
      <c r="AV24" s="27">
        <f>IF(AND($B24="Milestone",$D24&gt;=AV$7,$D24&lt;=EOMONTH(AV$7,0)),"◆","")</f>
        <v/>
      </c>
      <c r="AW24" s="27">
        <f>IF(AND($B24="Milestone",$D24&gt;=AW$7,$D24&lt;=EOMONTH(AW$7,0)),"◆","")</f>
        <v/>
      </c>
      <c r="AX24" s="27">
        <f>IF(AND($B24="Milestone",$D24&gt;=AX$7,$D24&lt;=EOMONTH(AX$7,0)),"◆","")</f>
        <v/>
      </c>
      <c r="AY24" s="27">
        <f>IF(AND($B24="Milestone",$D24&gt;=AY$7,$D24&lt;=EOMONTH(AY$7,0)),"◆","")</f>
        <v/>
      </c>
      <c r="AZ24" s="27">
        <f>IF(AND($B24="Milestone",$D24&gt;=AZ$7,$D24&lt;=EOMONTH(AZ$7,0)),"◆","")</f>
        <v/>
      </c>
      <c r="BA24" s="27">
        <f>IF(AND($B24="Milestone",$D24&gt;=BA$7,$D24&lt;=EOMONTH(BA$7,0)),"◆","")</f>
        <v/>
      </c>
      <c r="BB24" s="27">
        <f>IF(AND($B24="Milestone",$D24&gt;=BB$7,$D24&lt;=EOMONTH(BB$7,0)),"◆","")</f>
        <v/>
      </c>
      <c r="BC24" s="27">
        <f>IF(AND($B24="Milestone",$D24&gt;=BC$7,$D24&lt;=EOMONTH(BC$7,0)),"◆","")</f>
        <v/>
      </c>
      <c r="BD24" s="27">
        <f>IF(AND($B24="Milestone",$D24&gt;=BD$7,$D24&lt;=EOMONTH(BD$7,0)),"◆","")</f>
        <v/>
      </c>
      <c r="BE24" s="27">
        <f>IF(AND($B24="Milestone",$D24&gt;=BE$7,$D24&lt;=EOMONTH(BE$7,0)),"◆","")</f>
        <v/>
      </c>
      <c r="BF24" s="27">
        <f>IF(AND($B24="Milestone",$D24&gt;=BF$7,$D24&lt;=EOMONTH(BF$7,0)),"◆","")</f>
        <v/>
      </c>
      <c r="BG24" s="27">
        <f>IF(AND($B24="Milestone",$D24&gt;=BG$7,$D24&lt;=EOMONTH(BG$7,0)),"◆","")</f>
        <v/>
      </c>
      <c r="BH24" s="27">
        <f>IF(AND($B24="Milestone",$D24&gt;=BH$7,$D24&lt;=EOMONTH(BH$7,0)),"◆","")</f>
        <v/>
      </c>
      <c r="BI24" s="27">
        <f>IF(AND($B24="Milestone",$D24&gt;=BI$7,$D24&lt;=EOMONTH(BI$7,0)),"◆","")</f>
        <v/>
      </c>
      <c r="BJ24" s="27">
        <f>IF(AND($B24="Milestone",$D24&gt;=BJ$7,$D24&lt;=EOMONTH(BJ$7,0)),"◆","")</f>
        <v/>
      </c>
    </row>
    <row r="25">
      <c r="A25" s="24" t="inlineStr">
        <is>
          <t>Main studies</t>
        </is>
      </c>
      <c r="B25" s="25" t="inlineStr">
        <is>
          <t>Phase</t>
        </is>
      </c>
      <c r="C25" s="26">
        <f>$C$3+ROUND(0.3004*($C$4-$C$3),0)</f>
        <v/>
      </c>
      <c r="D25" s="26">
        <f>$C$3+ROUND(0.7004*($C$4-$C$3),0)</f>
        <v/>
      </c>
      <c r="E25" s="25">
        <f>IF(AND(ISNUMBER(C25),ISNUMBER(D25)),D25-C25+1,"")</f>
        <v/>
      </c>
      <c r="F25" s="25" t="inlineStr"/>
      <c r="G25" s="27">
        <f>IF(AND($B25="Milestone",$D25&gt;=G$7,$D25&lt;=EOMONTH(G$7,0)),"◆","")</f>
        <v/>
      </c>
      <c r="H25" s="27">
        <f>IF(AND($B25="Milestone",$D25&gt;=H$7,$D25&lt;=EOMONTH(H$7,0)),"◆","")</f>
        <v/>
      </c>
      <c r="I25" s="27">
        <f>IF(AND($B25="Milestone",$D25&gt;=I$7,$D25&lt;=EOMONTH(I$7,0)),"◆","")</f>
        <v/>
      </c>
      <c r="J25" s="27">
        <f>IF(AND($B25="Milestone",$D25&gt;=J$7,$D25&lt;=EOMONTH(J$7,0)),"◆","")</f>
        <v/>
      </c>
      <c r="K25" s="27">
        <f>IF(AND($B25="Milestone",$D25&gt;=K$7,$D25&lt;=EOMONTH(K$7,0)),"◆","")</f>
        <v/>
      </c>
      <c r="L25" s="27">
        <f>IF(AND($B25="Milestone",$D25&gt;=L$7,$D25&lt;=EOMONTH(L$7,0)),"◆","")</f>
        <v/>
      </c>
      <c r="M25" s="27">
        <f>IF(AND($B25="Milestone",$D25&gt;=M$7,$D25&lt;=EOMONTH(M$7,0)),"◆","")</f>
        <v/>
      </c>
      <c r="N25" s="27">
        <f>IF(AND($B25="Milestone",$D25&gt;=N$7,$D25&lt;=EOMONTH(N$7,0)),"◆","")</f>
        <v/>
      </c>
      <c r="O25" s="27">
        <f>IF(AND($B25="Milestone",$D25&gt;=O$7,$D25&lt;=EOMONTH(O$7,0)),"◆","")</f>
        <v/>
      </c>
      <c r="P25" s="27">
        <f>IF(AND($B25="Milestone",$D25&gt;=P$7,$D25&lt;=EOMONTH(P$7,0)),"◆","")</f>
        <v/>
      </c>
      <c r="Q25" s="27">
        <f>IF(AND($B25="Milestone",$D25&gt;=Q$7,$D25&lt;=EOMONTH(Q$7,0)),"◆","")</f>
        <v/>
      </c>
      <c r="R25" s="27">
        <f>IF(AND($B25="Milestone",$D25&gt;=R$7,$D25&lt;=EOMONTH(R$7,0)),"◆","")</f>
        <v/>
      </c>
      <c r="S25" s="27">
        <f>IF(AND($B25="Milestone",$D25&gt;=S$7,$D25&lt;=EOMONTH(S$7,0)),"◆","")</f>
        <v/>
      </c>
      <c r="T25" s="27">
        <f>IF(AND($B25="Milestone",$D25&gt;=T$7,$D25&lt;=EOMONTH(T$7,0)),"◆","")</f>
        <v/>
      </c>
      <c r="U25" s="27">
        <f>IF(AND($B25="Milestone",$D25&gt;=U$7,$D25&lt;=EOMONTH(U$7,0)),"◆","")</f>
        <v/>
      </c>
      <c r="V25" s="27">
        <f>IF(AND($B25="Milestone",$D25&gt;=V$7,$D25&lt;=EOMONTH(V$7,0)),"◆","")</f>
        <v/>
      </c>
      <c r="W25" s="27">
        <f>IF(AND($B25="Milestone",$D25&gt;=W$7,$D25&lt;=EOMONTH(W$7,0)),"◆","")</f>
        <v/>
      </c>
      <c r="X25" s="27">
        <f>IF(AND($B25="Milestone",$D25&gt;=X$7,$D25&lt;=EOMONTH(X$7,0)),"◆","")</f>
        <v/>
      </c>
      <c r="Y25" s="27">
        <f>IF(AND($B25="Milestone",$D25&gt;=Y$7,$D25&lt;=EOMONTH(Y$7,0)),"◆","")</f>
        <v/>
      </c>
      <c r="Z25" s="27">
        <f>IF(AND($B25="Milestone",$D25&gt;=Z$7,$D25&lt;=EOMONTH(Z$7,0)),"◆","")</f>
        <v/>
      </c>
      <c r="AA25" s="27">
        <f>IF(AND($B25="Milestone",$D25&gt;=AA$7,$D25&lt;=EOMONTH(AA$7,0)),"◆","")</f>
        <v/>
      </c>
      <c r="AB25" s="27">
        <f>IF(AND($B25="Milestone",$D25&gt;=AB$7,$D25&lt;=EOMONTH(AB$7,0)),"◆","")</f>
        <v/>
      </c>
      <c r="AC25" s="27">
        <f>IF(AND($B25="Milestone",$D25&gt;=AC$7,$D25&lt;=EOMONTH(AC$7,0)),"◆","")</f>
        <v/>
      </c>
      <c r="AD25" s="27">
        <f>IF(AND($B25="Milestone",$D25&gt;=AD$7,$D25&lt;=EOMONTH(AD$7,0)),"◆","")</f>
        <v/>
      </c>
      <c r="AE25" s="27">
        <f>IF(AND($B25="Milestone",$D25&gt;=AE$7,$D25&lt;=EOMONTH(AE$7,0)),"◆","")</f>
        <v/>
      </c>
      <c r="AF25" s="27">
        <f>IF(AND($B25="Milestone",$D25&gt;=AF$7,$D25&lt;=EOMONTH(AF$7,0)),"◆","")</f>
        <v/>
      </c>
      <c r="AG25" s="27">
        <f>IF(AND($B25="Milestone",$D25&gt;=AG$7,$D25&lt;=EOMONTH(AG$7,0)),"◆","")</f>
        <v/>
      </c>
      <c r="AH25" s="27">
        <f>IF(AND($B25="Milestone",$D25&gt;=AH$7,$D25&lt;=EOMONTH(AH$7,0)),"◆","")</f>
        <v/>
      </c>
      <c r="AI25" s="27">
        <f>IF(AND($B25="Milestone",$D25&gt;=AI$7,$D25&lt;=EOMONTH(AI$7,0)),"◆","")</f>
        <v/>
      </c>
      <c r="AJ25" s="27">
        <f>IF(AND($B25="Milestone",$D25&gt;=AJ$7,$D25&lt;=EOMONTH(AJ$7,0)),"◆","")</f>
        <v/>
      </c>
      <c r="AK25" s="27">
        <f>IF(AND($B25="Milestone",$D25&gt;=AK$7,$D25&lt;=EOMONTH(AK$7,0)),"◆","")</f>
        <v/>
      </c>
      <c r="AL25" s="27">
        <f>IF(AND($B25="Milestone",$D25&gt;=AL$7,$D25&lt;=EOMONTH(AL$7,0)),"◆","")</f>
        <v/>
      </c>
      <c r="AM25" s="27">
        <f>IF(AND($B25="Milestone",$D25&gt;=AM$7,$D25&lt;=EOMONTH(AM$7,0)),"◆","")</f>
        <v/>
      </c>
      <c r="AN25" s="27">
        <f>IF(AND($B25="Milestone",$D25&gt;=AN$7,$D25&lt;=EOMONTH(AN$7,0)),"◆","")</f>
        <v/>
      </c>
      <c r="AO25" s="27">
        <f>IF(AND($B25="Milestone",$D25&gt;=AO$7,$D25&lt;=EOMONTH(AO$7,0)),"◆","")</f>
        <v/>
      </c>
      <c r="AP25" s="27">
        <f>IF(AND($B25="Milestone",$D25&gt;=AP$7,$D25&lt;=EOMONTH(AP$7,0)),"◆","")</f>
        <v/>
      </c>
      <c r="AQ25" s="27">
        <f>IF(AND($B25="Milestone",$D25&gt;=AQ$7,$D25&lt;=EOMONTH(AQ$7,0)),"◆","")</f>
        <v/>
      </c>
      <c r="AR25" s="27">
        <f>IF(AND($B25="Milestone",$D25&gt;=AR$7,$D25&lt;=EOMONTH(AR$7,0)),"◆","")</f>
        <v/>
      </c>
      <c r="AS25" s="27">
        <f>IF(AND($B25="Milestone",$D25&gt;=AS$7,$D25&lt;=EOMONTH(AS$7,0)),"◆","")</f>
        <v/>
      </c>
      <c r="AT25" s="27">
        <f>IF(AND($B25="Milestone",$D25&gt;=AT$7,$D25&lt;=EOMONTH(AT$7,0)),"◆","")</f>
        <v/>
      </c>
      <c r="AU25" s="27">
        <f>IF(AND($B25="Milestone",$D25&gt;=AU$7,$D25&lt;=EOMONTH(AU$7,0)),"◆","")</f>
        <v/>
      </c>
      <c r="AV25" s="27">
        <f>IF(AND($B25="Milestone",$D25&gt;=AV$7,$D25&lt;=EOMONTH(AV$7,0)),"◆","")</f>
        <v/>
      </c>
      <c r="AW25" s="27">
        <f>IF(AND($B25="Milestone",$D25&gt;=AW$7,$D25&lt;=EOMONTH(AW$7,0)),"◆","")</f>
        <v/>
      </c>
      <c r="AX25" s="27">
        <f>IF(AND($B25="Milestone",$D25&gt;=AX$7,$D25&lt;=EOMONTH(AX$7,0)),"◆","")</f>
        <v/>
      </c>
      <c r="AY25" s="27">
        <f>IF(AND($B25="Milestone",$D25&gt;=AY$7,$D25&lt;=EOMONTH(AY$7,0)),"◆","")</f>
        <v/>
      </c>
      <c r="AZ25" s="27">
        <f>IF(AND($B25="Milestone",$D25&gt;=AZ$7,$D25&lt;=EOMONTH(AZ$7,0)),"◆","")</f>
        <v/>
      </c>
      <c r="BA25" s="27">
        <f>IF(AND($B25="Milestone",$D25&gt;=BA$7,$D25&lt;=EOMONTH(BA$7,0)),"◆","")</f>
        <v/>
      </c>
      <c r="BB25" s="27">
        <f>IF(AND($B25="Milestone",$D25&gt;=BB$7,$D25&lt;=EOMONTH(BB$7,0)),"◆","")</f>
        <v/>
      </c>
      <c r="BC25" s="27">
        <f>IF(AND($B25="Milestone",$D25&gt;=BC$7,$D25&lt;=EOMONTH(BC$7,0)),"◆","")</f>
        <v/>
      </c>
      <c r="BD25" s="27">
        <f>IF(AND($B25="Milestone",$D25&gt;=BD$7,$D25&lt;=EOMONTH(BD$7,0)),"◆","")</f>
        <v/>
      </c>
      <c r="BE25" s="27">
        <f>IF(AND($B25="Milestone",$D25&gt;=BE$7,$D25&lt;=EOMONTH(BE$7,0)),"◆","")</f>
        <v/>
      </c>
      <c r="BF25" s="27">
        <f>IF(AND($B25="Milestone",$D25&gt;=BF$7,$D25&lt;=EOMONTH(BF$7,0)),"◆","")</f>
        <v/>
      </c>
      <c r="BG25" s="27">
        <f>IF(AND($B25="Milestone",$D25&gt;=BG$7,$D25&lt;=EOMONTH(BG$7,0)),"◆","")</f>
        <v/>
      </c>
      <c r="BH25" s="27">
        <f>IF(AND($B25="Milestone",$D25&gt;=BH$7,$D25&lt;=EOMONTH(BH$7,0)),"◆","")</f>
        <v/>
      </c>
      <c r="BI25" s="27">
        <f>IF(AND($B25="Milestone",$D25&gt;=BI$7,$D25&lt;=EOMONTH(BI$7,0)),"◆","")</f>
        <v/>
      </c>
      <c r="BJ25" s="27">
        <f>IF(AND($B25="Milestone",$D25&gt;=BJ$7,$D25&lt;=EOMONTH(BJ$7,0)),"◆","")</f>
        <v/>
      </c>
    </row>
    <row r="26">
      <c r="A26" s="28" t="inlineStr">
        <is>
          <t xml:space="preserve">   Study 1: plan and set up</t>
        </is>
      </c>
      <c r="B26" s="29" t="inlineStr">
        <is>
          <t>Task</t>
        </is>
      </c>
      <c r="C26" s="30">
        <f>$C$3+ROUND(0.3004*($C$4-$C$3),0)</f>
        <v/>
      </c>
      <c r="D26" s="30">
        <f>$C$3+ROUND(0.3271*($C$4-$C$3),0)</f>
        <v/>
      </c>
      <c r="E26" s="29">
        <f>IF(AND(ISNUMBER(C26),ISNUMBER(D26)),D26-C26+1,"")</f>
        <v/>
      </c>
      <c r="F26" s="29" t="inlineStr">
        <is>
          <t>Not started</t>
        </is>
      </c>
      <c r="G26" s="27">
        <f>IF(AND($B26="Milestone",$D26&gt;=G$7,$D26&lt;=EOMONTH(G$7,0)),"◆","")</f>
        <v/>
      </c>
      <c r="H26" s="27">
        <f>IF(AND($B26="Milestone",$D26&gt;=H$7,$D26&lt;=EOMONTH(H$7,0)),"◆","")</f>
        <v/>
      </c>
      <c r="I26" s="27">
        <f>IF(AND($B26="Milestone",$D26&gt;=I$7,$D26&lt;=EOMONTH(I$7,0)),"◆","")</f>
        <v/>
      </c>
      <c r="J26" s="27">
        <f>IF(AND($B26="Milestone",$D26&gt;=J$7,$D26&lt;=EOMONTH(J$7,0)),"◆","")</f>
        <v/>
      </c>
      <c r="K26" s="27">
        <f>IF(AND($B26="Milestone",$D26&gt;=K$7,$D26&lt;=EOMONTH(K$7,0)),"◆","")</f>
        <v/>
      </c>
      <c r="L26" s="27">
        <f>IF(AND($B26="Milestone",$D26&gt;=L$7,$D26&lt;=EOMONTH(L$7,0)),"◆","")</f>
        <v/>
      </c>
      <c r="M26" s="27">
        <f>IF(AND($B26="Milestone",$D26&gt;=M$7,$D26&lt;=EOMONTH(M$7,0)),"◆","")</f>
        <v/>
      </c>
      <c r="N26" s="27">
        <f>IF(AND($B26="Milestone",$D26&gt;=N$7,$D26&lt;=EOMONTH(N$7,0)),"◆","")</f>
        <v/>
      </c>
      <c r="O26" s="27">
        <f>IF(AND($B26="Milestone",$D26&gt;=O$7,$D26&lt;=EOMONTH(O$7,0)),"◆","")</f>
        <v/>
      </c>
      <c r="P26" s="27">
        <f>IF(AND($B26="Milestone",$D26&gt;=P$7,$D26&lt;=EOMONTH(P$7,0)),"◆","")</f>
        <v/>
      </c>
      <c r="Q26" s="27">
        <f>IF(AND($B26="Milestone",$D26&gt;=Q$7,$D26&lt;=EOMONTH(Q$7,0)),"◆","")</f>
        <v/>
      </c>
      <c r="R26" s="27">
        <f>IF(AND($B26="Milestone",$D26&gt;=R$7,$D26&lt;=EOMONTH(R$7,0)),"◆","")</f>
        <v/>
      </c>
      <c r="S26" s="27">
        <f>IF(AND($B26="Milestone",$D26&gt;=S$7,$D26&lt;=EOMONTH(S$7,0)),"◆","")</f>
        <v/>
      </c>
      <c r="T26" s="27">
        <f>IF(AND($B26="Milestone",$D26&gt;=T$7,$D26&lt;=EOMONTH(T$7,0)),"◆","")</f>
        <v/>
      </c>
      <c r="U26" s="27">
        <f>IF(AND($B26="Milestone",$D26&gt;=U$7,$D26&lt;=EOMONTH(U$7,0)),"◆","")</f>
        <v/>
      </c>
      <c r="V26" s="27">
        <f>IF(AND($B26="Milestone",$D26&gt;=V$7,$D26&lt;=EOMONTH(V$7,0)),"◆","")</f>
        <v/>
      </c>
      <c r="W26" s="27">
        <f>IF(AND($B26="Milestone",$D26&gt;=W$7,$D26&lt;=EOMONTH(W$7,0)),"◆","")</f>
        <v/>
      </c>
      <c r="X26" s="27">
        <f>IF(AND($B26="Milestone",$D26&gt;=X$7,$D26&lt;=EOMONTH(X$7,0)),"◆","")</f>
        <v/>
      </c>
      <c r="Y26" s="27">
        <f>IF(AND($B26="Milestone",$D26&gt;=Y$7,$D26&lt;=EOMONTH(Y$7,0)),"◆","")</f>
        <v/>
      </c>
      <c r="Z26" s="27">
        <f>IF(AND($B26="Milestone",$D26&gt;=Z$7,$D26&lt;=EOMONTH(Z$7,0)),"◆","")</f>
        <v/>
      </c>
      <c r="AA26" s="27">
        <f>IF(AND($B26="Milestone",$D26&gt;=AA$7,$D26&lt;=EOMONTH(AA$7,0)),"◆","")</f>
        <v/>
      </c>
      <c r="AB26" s="27">
        <f>IF(AND($B26="Milestone",$D26&gt;=AB$7,$D26&lt;=EOMONTH(AB$7,0)),"◆","")</f>
        <v/>
      </c>
      <c r="AC26" s="27">
        <f>IF(AND($B26="Milestone",$D26&gt;=AC$7,$D26&lt;=EOMONTH(AC$7,0)),"◆","")</f>
        <v/>
      </c>
      <c r="AD26" s="27">
        <f>IF(AND($B26="Milestone",$D26&gt;=AD$7,$D26&lt;=EOMONTH(AD$7,0)),"◆","")</f>
        <v/>
      </c>
      <c r="AE26" s="27">
        <f>IF(AND($B26="Milestone",$D26&gt;=AE$7,$D26&lt;=EOMONTH(AE$7,0)),"◆","")</f>
        <v/>
      </c>
      <c r="AF26" s="27">
        <f>IF(AND($B26="Milestone",$D26&gt;=AF$7,$D26&lt;=EOMONTH(AF$7,0)),"◆","")</f>
        <v/>
      </c>
      <c r="AG26" s="27">
        <f>IF(AND($B26="Milestone",$D26&gt;=AG$7,$D26&lt;=EOMONTH(AG$7,0)),"◆","")</f>
        <v/>
      </c>
      <c r="AH26" s="27">
        <f>IF(AND($B26="Milestone",$D26&gt;=AH$7,$D26&lt;=EOMONTH(AH$7,0)),"◆","")</f>
        <v/>
      </c>
      <c r="AI26" s="27">
        <f>IF(AND($B26="Milestone",$D26&gt;=AI$7,$D26&lt;=EOMONTH(AI$7,0)),"◆","")</f>
        <v/>
      </c>
      <c r="AJ26" s="27">
        <f>IF(AND($B26="Milestone",$D26&gt;=AJ$7,$D26&lt;=EOMONTH(AJ$7,0)),"◆","")</f>
        <v/>
      </c>
      <c r="AK26" s="27">
        <f>IF(AND($B26="Milestone",$D26&gt;=AK$7,$D26&lt;=EOMONTH(AK$7,0)),"◆","")</f>
        <v/>
      </c>
      <c r="AL26" s="27">
        <f>IF(AND($B26="Milestone",$D26&gt;=AL$7,$D26&lt;=EOMONTH(AL$7,0)),"◆","")</f>
        <v/>
      </c>
      <c r="AM26" s="27">
        <f>IF(AND($B26="Milestone",$D26&gt;=AM$7,$D26&lt;=EOMONTH(AM$7,0)),"◆","")</f>
        <v/>
      </c>
      <c r="AN26" s="27">
        <f>IF(AND($B26="Milestone",$D26&gt;=AN$7,$D26&lt;=EOMONTH(AN$7,0)),"◆","")</f>
        <v/>
      </c>
      <c r="AO26" s="27">
        <f>IF(AND($B26="Milestone",$D26&gt;=AO$7,$D26&lt;=EOMONTH(AO$7,0)),"◆","")</f>
        <v/>
      </c>
      <c r="AP26" s="27">
        <f>IF(AND($B26="Milestone",$D26&gt;=AP$7,$D26&lt;=EOMONTH(AP$7,0)),"◆","")</f>
        <v/>
      </c>
      <c r="AQ26" s="27">
        <f>IF(AND($B26="Milestone",$D26&gt;=AQ$7,$D26&lt;=EOMONTH(AQ$7,0)),"◆","")</f>
        <v/>
      </c>
      <c r="AR26" s="27">
        <f>IF(AND($B26="Milestone",$D26&gt;=AR$7,$D26&lt;=EOMONTH(AR$7,0)),"◆","")</f>
        <v/>
      </c>
      <c r="AS26" s="27">
        <f>IF(AND($B26="Milestone",$D26&gt;=AS$7,$D26&lt;=EOMONTH(AS$7,0)),"◆","")</f>
        <v/>
      </c>
      <c r="AT26" s="27">
        <f>IF(AND($B26="Milestone",$D26&gt;=AT$7,$D26&lt;=EOMONTH(AT$7,0)),"◆","")</f>
        <v/>
      </c>
      <c r="AU26" s="27">
        <f>IF(AND($B26="Milestone",$D26&gt;=AU$7,$D26&lt;=EOMONTH(AU$7,0)),"◆","")</f>
        <v/>
      </c>
      <c r="AV26" s="27">
        <f>IF(AND($B26="Milestone",$D26&gt;=AV$7,$D26&lt;=EOMONTH(AV$7,0)),"◆","")</f>
        <v/>
      </c>
      <c r="AW26" s="27">
        <f>IF(AND($B26="Milestone",$D26&gt;=AW$7,$D26&lt;=EOMONTH(AW$7,0)),"◆","")</f>
        <v/>
      </c>
      <c r="AX26" s="27">
        <f>IF(AND($B26="Milestone",$D26&gt;=AX$7,$D26&lt;=EOMONTH(AX$7,0)),"◆","")</f>
        <v/>
      </c>
      <c r="AY26" s="27">
        <f>IF(AND($B26="Milestone",$D26&gt;=AY$7,$D26&lt;=EOMONTH(AY$7,0)),"◆","")</f>
        <v/>
      </c>
      <c r="AZ26" s="27">
        <f>IF(AND($B26="Milestone",$D26&gt;=AZ$7,$D26&lt;=EOMONTH(AZ$7,0)),"◆","")</f>
        <v/>
      </c>
      <c r="BA26" s="27">
        <f>IF(AND($B26="Milestone",$D26&gt;=BA$7,$D26&lt;=EOMONTH(BA$7,0)),"◆","")</f>
        <v/>
      </c>
      <c r="BB26" s="27">
        <f>IF(AND($B26="Milestone",$D26&gt;=BB$7,$D26&lt;=EOMONTH(BB$7,0)),"◆","")</f>
        <v/>
      </c>
      <c r="BC26" s="27">
        <f>IF(AND($B26="Milestone",$D26&gt;=BC$7,$D26&lt;=EOMONTH(BC$7,0)),"◆","")</f>
        <v/>
      </c>
      <c r="BD26" s="27">
        <f>IF(AND($B26="Milestone",$D26&gt;=BD$7,$D26&lt;=EOMONTH(BD$7,0)),"◆","")</f>
        <v/>
      </c>
      <c r="BE26" s="27">
        <f>IF(AND($B26="Milestone",$D26&gt;=BE$7,$D26&lt;=EOMONTH(BE$7,0)),"◆","")</f>
        <v/>
      </c>
      <c r="BF26" s="27">
        <f>IF(AND($B26="Milestone",$D26&gt;=BF$7,$D26&lt;=EOMONTH(BF$7,0)),"◆","")</f>
        <v/>
      </c>
      <c r="BG26" s="27">
        <f>IF(AND($B26="Milestone",$D26&gt;=BG$7,$D26&lt;=EOMONTH(BG$7,0)),"◆","")</f>
        <v/>
      </c>
      <c r="BH26" s="27">
        <f>IF(AND($B26="Milestone",$D26&gt;=BH$7,$D26&lt;=EOMONTH(BH$7,0)),"◆","")</f>
        <v/>
      </c>
      <c r="BI26" s="27">
        <f>IF(AND($B26="Milestone",$D26&gt;=BI$7,$D26&lt;=EOMONTH(BI$7,0)),"◆","")</f>
        <v/>
      </c>
      <c r="BJ26" s="27">
        <f>IF(AND($B26="Milestone",$D26&gt;=BJ$7,$D26&lt;=EOMONTH(BJ$7,0)),"◆","")</f>
        <v/>
      </c>
    </row>
    <row r="27">
      <c r="A27" s="28" t="inlineStr">
        <is>
          <t xml:space="preserve">   Study 1: collect the data</t>
        </is>
      </c>
      <c r="B27" s="29" t="inlineStr">
        <is>
          <t>Task</t>
        </is>
      </c>
      <c r="C27" s="30">
        <f>$C$3+ROUND(0.3271*($C$4-$C$3),0)</f>
        <v/>
      </c>
      <c r="D27" s="30">
        <f>$C$3+ROUND(0.3875*($C$4-$C$3),0)</f>
        <v/>
      </c>
      <c r="E27" s="29">
        <f>IF(AND(ISNUMBER(C27),ISNUMBER(D27)),D27-C27+1,"")</f>
        <v/>
      </c>
      <c r="F27" s="29" t="inlineStr">
        <is>
          <t>Not started</t>
        </is>
      </c>
      <c r="G27" s="27">
        <f>IF(AND($B27="Milestone",$D27&gt;=G$7,$D27&lt;=EOMONTH(G$7,0)),"◆","")</f>
        <v/>
      </c>
      <c r="H27" s="27">
        <f>IF(AND($B27="Milestone",$D27&gt;=H$7,$D27&lt;=EOMONTH(H$7,0)),"◆","")</f>
        <v/>
      </c>
      <c r="I27" s="27">
        <f>IF(AND($B27="Milestone",$D27&gt;=I$7,$D27&lt;=EOMONTH(I$7,0)),"◆","")</f>
        <v/>
      </c>
      <c r="J27" s="27">
        <f>IF(AND($B27="Milestone",$D27&gt;=J$7,$D27&lt;=EOMONTH(J$7,0)),"◆","")</f>
        <v/>
      </c>
      <c r="K27" s="27">
        <f>IF(AND($B27="Milestone",$D27&gt;=K$7,$D27&lt;=EOMONTH(K$7,0)),"◆","")</f>
        <v/>
      </c>
      <c r="L27" s="27">
        <f>IF(AND($B27="Milestone",$D27&gt;=L$7,$D27&lt;=EOMONTH(L$7,0)),"◆","")</f>
        <v/>
      </c>
      <c r="M27" s="27">
        <f>IF(AND($B27="Milestone",$D27&gt;=M$7,$D27&lt;=EOMONTH(M$7,0)),"◆","")</f>
        <v/>
      </c>
      <c r="N27" s="27">
        <f>IF(AND($B27="Milestone",$D27&gt;=N$7,$D27&lt;=EOMONTH(N$7,0)),"◆","")</f>
        <v/>
      </c>
      <c r="O27" s="27">
        <f>IF(AND($B27="Milestone",$D27&gt;=O$7,$D27&lt;=EOMONTH(O$7,0)),"◆","")</f>
        <v/>
      </c>
      <c r="P27" s="27">
        <f>IF(AND($B27="Milestone",$D27&gt;=P$7,$D27&lt;=EOMONTH(P$7,0)),"◆","")</f>
        <v/>
      </c>
      <c r="Q27" s="27">
        <f>IF(AND($B27="Milestone",$D27&gt;=Q$7,$D27&lt;=EOMONTH(Q$7,0)),"◆","")</f>
        <v/>
      </c>
      <c r="R27" s="27">
        <f>IF(AND($B27="Milestone",$D27&gt;=R$7,$D27&lt;=EOMONTH(R$7,0)),"◆","")</f>
        <v/>
      </c>
      <c r="S27" s="27">
        <f>IF(AND($B27="Milestone",$D27&gt;=S$7,$D27&lt;=EOMONTH(S$7,0)),"◆","")</f>
        <v/>
      </c>
      <c r="T27" s="27">
        <f>IF(AND($B27="Milestone",$D27&gt;=T$7,$D27&lt;=EOMONTH(T$7,0)),"◆","")</f>
        <v/>
      </c>
      <c r="U27" s="27">
        <f>IF(AND($B27="Milestone",$D27&gt;=U$7,$D27&lt;=EOMONTH(U$7,0)),"◆","")</f>
        <v/>
      </c>
      <c r="V27" s="27">
        <f>IF(AND($B27="Milestone",$D27&gt;=V$7,$D27&lt;=EOMONTH(V$7,0)),"◆","")</f>
        <v/>
      </c>
      <c r="W27" s="27">
        <f>IF(AND($B27="Milestone",$D27&gt;=W$7,$D27&lt;=EOMONTH(W$7,0)),"◆","")</f>
        <v/>
      </c>
      <c r="X27" s="27">
        <f>IF(AND($B27="Milestone",$D27&gt;=X$7,$D27&lt;=EOMONTH(X$7,0)),"◆","")</f>
        <v/>
      </c>
      <c r="Y27" s="27">
        <f>IF(AND($B27="Milestone",$D27&gt;=Y$7,$D27&lt;=EOMONTH(Y$7,0)),"◆","")</f>
        <v/>
      </c>
      <c r="Z27" s="27">
        <f>IF(AND($B27="Milestone",$D27&gt;=Z$7,$D27&lt;=EOMONTH(Z$7,0)),"◆","")</f>
        <v/>
      </c>
      <c r="AA27" s="27">
        <f>IF(AND($B27="Milestone",$D27&gt;=AA$7,$D27&lt;=EOMONTH(AA$7,0)),"◆","")</f>
        <v/>
      </c>
      <c r="AB27" s="27">
        <f>IF(AND($B27="Milestone",$D27&gt;=AB$7,$D27&lt;=EOMONTH(AB$7,0)),"◆","")</f>
        <v/>
      </c>
      <c r="AC27" s="27">
        <f>IF(AND($B27="Milestone",$D27&gt;=AC$7,$D27&lt;=EOMONTH(AC$7,0)),"◆","")</f>
        <v/>
      </c>
      <c r="AD27" s="27">
        <f>IF(AND($B27="Milestone",$D27&gt;=AD$7,$D27&lt;=EOMONTH(AD$7,0)),"◆","")</f>
        <v/>
      </c>
      <c r="AE27" s="27">
        <f>IF(AND($B27="Milestone",$D27&gt;=AE$7,$D27&lt;=EOMONTH(AE$7,0)),"◆","")</f>
        <v/>
      </c>
      <c r="AF27" s="27">
        <f>IF(AND($B27="Milestone",$D27&gt;=AF$7,$D27&lt;=EOMONTH(AF$7,0)),"◆","")</f>
        <v/>
      </c>
      <c r="AG27" s="27">
        <f>IF(AND($B27="Milestone",$D27&gt;=AG$7,$D27&lt;=EOMONTH(AG$7,0)),"◆","")</f>
        <v/>
      </c>
      <c r="AH27" s="27">
        <f>IF(AND($B27="Milestone",$D27&gt;=AH$7,$D27&lt;=EOMONTH(AH$7,0)),"◆","")</f>
        <v/>
      </c>
      <c r="AI27" s="27">
        <f>IF(AND($B27="Milestone",$D27&gt;=AI$7,$D27&lt;=EOMONTH(AI$7,0)),"◆","")</f>
        <v/>
      </c>
      <c r="AJ27" s="27">
        <f>IF(AND($B27="Milestone",$D27&gt;=AJ$7,$D27&lt;=EOMONTH(AJ$7,0)),"◆","")</f>
        <v/>
      </c>
      <c r="AK27" s="27">
        <f>IF(AND($B27="Milestone",$D27&gt;=AK$7,$D27&lt;=EOMONTH(AK$7,0)),"◆","")</f>
        <v/>
      </c>
      <c r="AL27" s="27">
        <f>IF(AND($B27="Milestone",$D27&gt;=AL$7,$D27&lt;=EOMONTH(AL$7,0)),"◆","")</f>
        <v/>
      </c>
      <c r="AM27" s="27">
        <f>IF(AND($B27="Milestone",$D27&gt;=AM$7,$D27&lt;=EOMONTH(AM$7,0)),"◆","")</f>
        <v/>
      </c>
      <c r="AN27" s="27">
        <f>IF(AND($B27="Milestone",$D27&gt;=AN$7,$D27&lt;=EOMONTH(AN$7,0)),"◆","")</f>
        <v/>
      </c>
      <c r="AO27" s="27">
        <f>IF(AND($B27="Milestone",$D27&gt;=AO$7,$D27&lt;=EOMONTH(AO$7,0)),"◆","")</f>
        <v/>
      </c>
      <c r="AP27" s="27">
        <f>IF(AND($B27="Milestone",$D27&gt;=AP$7,$D27&lt;=EOMONTH(AP$7,0)),"◆","")</f>
        <v/>
      </c>
      <c r="AQ27" s="27">
        <f>IF(AND($B27="Milestone",$D27&gt;=AQ$7,$D27&lt;=EOMONTH(AQ$7,0)),"◆","")</f>
        <v/>
      </c>
      <c r="AR27" s="27">
        <f>IF(AND($B27="Milestone",$D27&gt;=AR$7,$D27&lt;=EOMONTH(AR$7,0)),"◆","")</f>
        <v/>
      </c>
      <c r="AS27" s="27">
        <f>IF(AND($B27="Milestone",$D27&gt;=AS$7,$D27&lt;=EOMONTH(AS$7,0)),"◆","")</f>
        <v/>
      </c>
      <c r="AT27" s="27">
        <f>IF(AND($B27="Milestone",$D27&gt;=AT$7,$D27&lt;=EOMONTH(AT$7,0)),"◆","")</f>
        <v/>
      </c>
      <c r="AU27" s="27">
        <f>IF(AND($B27="Milestone",$D27&gt;=AU$7,$D27&lt;=EOMONTH(AU$7,0)),"◆","")</f>
        <v/>
      </c>
      <c r="AV27" s="27">
        <f>IF(AND($B27="Milestone",$D27&gt;=AV$7,$D27&lt;=EOMONTH(AV$7,0)),"◆","")</f>
        <v/>
      </c>
      <c r="AW27" s="27">
        <f>IF(AND($B27="Milestone",$D27&gt;=AW$7,$D27&lt;=EOMONTH(AW$7,0)),"◆","")</f>
        <v/>
      </c>
      <c r="AX27" s="27">
        <f>IF(AND($B27="Milestone",$D27&gt;=AX$7,$D27&lt;=EOMONTH(AX$7,0)),"◆","")</f>
        <v/>
      </c>
      <c r="AY27" s="27">
        <f>IF(AND($B27="Milestone",$D27&gt;=AY$7,$D27&lt;=EOMONTH(AY$7,0)),"◆","")</f>
        <v/>
      </c>
      <c r="AZ27" s="27">
        <f>IF(AND($B27="Milestone",$D27&gt;=AZ$7,$D27&lt;=EOMONTH(AZ$7,0)),"◆","")</f>
        <v/>
      </c>
      <c r="BA27" s="27">
        <f>IF(AND($B27="Milestone",$D27&gt;=BA$7,$D27&lt;=EOMONTH(BA$7,0)),"◆","")</f>
        <v/>
      </c>
      <c r="BB27" s="27">
        <f>IF(AND($B27="Milestone",$D27&gt;=BB$7,$D27&lt;=EOMONTH(BB$7,0)),"◆","")</f>
        <v/>
      </c>
      <c r="BC27" s="27">
        <f>IF(AND($B27="Milestone",$D27&gt;=BC$7,$D27&lt;=EOMONTH(BC$7,0)),"◆","")</f>
        <v/>
      </c>
      <c r="BD27" s="27">
        <f>IF(AND($B27="Milestone",$D27&gt;=BD$7,$D27&lt;=EOMONTH(BD$7,0)),"◆","")</f>
        <v/>
      </c>
      <c r="BE27" s="27">
        <f>IF(AND($B27="Milestone",$D27&gt;=BE$7,$D27&lt;=EOMONTH(BE$7,0)),"◆","")</f>
        <v/>
      </c>
      <c r="BF27" s="27">
        <f>IF(AND($B27="Milestone",$D27&gt;=BF$7,$D27&lt;=EOMONTH(BF$7,0)),"◆","")</f>
        <v/>
      </c>
      <c r="BG27" s="27">
        <f>IF(AND($B27="Milestone",$D27&gt;=BG$7,$D27&lt;=EOMONTH(BG$7,0)),"◆","")</f>
        <v/>
      </c>
      <c r="BH27" s="27">
        <f>IF(AND($B27="Milestone",$D27&gt;=BH$7,$D27&lt;=EOMONTH(BH$7,0)),"◆","")</f>
        <v/>
      </c>
      <c r="BI27" s="27">
        <f>IF(AND($B27="Milestone",$D27&gt;=BI$7,$D27&lt;=EOMONTH(BI$7,0)),"◆","")</f>
        <v/>
      </c>
      <c r="BJ27" s="27">
        <f>IF(AND($B27="Milestone",$D27&gt;=BJ$7,$D27&lt;=EOMONTH(BJ$7,0)),"◆","")</f>
        <v/>
      </c>
    </row>
    <row r="28">
      <c r="A28" s="28" t="inlineStr">
        <is>
          <t xml:space="preserve">   Study 1: analyse and write up</t>
        </is>
      </c>
      <c r="B28" s="29" t="inlineStr">
        <is>
          <t>Task</t>
        </is>
      </c>
      <c r="C28" s="30">
        <f>$C$3+ROUND(0.3875*($C$4-$C$3),0)</f>
        <v/>
      </c>
      <c r="D28" s="30">
        <f>$C$3+ROUND(0.4337*($C$4-$C$3),0)</f>
        <v/>
      </c>
      <c r="E28" s="29">
        <f>IF(AND(ISNUMBER(C28),ISNUMBER(D28)),D28-C28+1,"")</f>
        <v/>
      </c>
      <c r="F28" s="29" t="inlineStr">
        <is>
          <t>Not started</t>
        </is>
      </c>
      <c r="G28" s="27">
        <f>IF(AND($B28="Milestone",$D28&gt;=G$7,$D28&lt;=EOMONTH(G$7,0)),"◆","")</f>
        <v/>
      </c>
      <c r="H28" s="27">
        <f>IF(AND($B28="Milestone",$D28&gt;=H$7,$D28&lt;=EOMONTH(H$7,0)),"◆","")</f>
        <v/>
      </c>
      <c r="I28" s="27">
        <f>IF(AND($B28="Milestone",$D28&gt;=I$7,$D28&lt;=EOMONTH(I$7,0)),"◆","")</f>
        <v/>
      </c>
      <c r="J28" s="27">
        <f>IF(AND($B28="Milestone",$D28&gt;=J$7,$D28&lt;=EOMONTH(J$7,0)),"◆","")</f>
        <v/>
      </c>
      <c r="K28" s="27">
        <f>IF(AND($B28="Milestone",$D28&gt;=K$7,$D28&lt;=EOMONTH(K$7,0)),"◆","")</f>
        <v/>
      </c>
      <c r="L28" s="27">
        <f>IF(AND($B28="Milestone",$D28&gt;=L$7,$D28&lt;=EOMONTH(L$7,0)),"◆","")</f>
        <v/>
      </c>
      <c r="M28" s="27">
        <f>IF(AND($B28="Milestone",$D28&gt;=M$7,$D28&lt;=EOMONTH(M$7,0)),"◆","")</f>
        <v/>
      </c>
      <c r="N28" s="27">
        <f>IF(AND($B28="Milestone",$D28&gt;=N$7,$D28&lt;=EOMONTH(N$7,0)),"◆","")</f>
        <v/>
      </c>
      <c r="O28" s="27">
        <f>IF(AND($B28="Milestone",$D28&gt;=O$7,$D28&lt;=EOMONTH(O$7,0)),"◆","")</f>
        <v/>
      </c>
      <c r="P28" s="27">
        <f>IF(AND($B28="Milestone",$D28&gt;=P$7,$D28&lt;=EOMONTH(P$7,0)),"◆","")</f>
        <v/>
      </c>
      <c r="Q28" s="27">
        <f>IF(AND($B28="Milestone",$D28&gt;=Q$7,$D28&lt;=EOMONTH(Q$7,0)),"◆","")</f>
        <v/>
      </c>
      <c r="R28" s="27">
        <f>IF(AND($B28="Milestone",$D28&gt;=R$7,$D28&lt;=EOMONTH(R$7,0)),"◆","")</f>
        <v/>
      </c>
      <c r="S28" s="27">
        <f>IF(AND($B28="Milestone",$D28&gt;=S$7,$D28&lt;=EOMONTH(S$7,0)),"◆","")</f>
        <v/>
      </c>
      <c r="T28" s="27">
        <f>IF(AND($B28="Milestone",$D28&gt;=T$7,$D28&lt;=EOMONTH(T$7,0)),"◆","")</f>
        <v/>
      </c>
      <c r="U28" s="27">
        <f>IF(AND($B28="Milestone",$D28&gt;=U$7,$D28&lt;=EOMONTH(U$7,0)),"◆","")</f>
        <v/>
      </c>
      <c r="V28" s="27">
        <f>IF(AND($B28="Milestone",$D28&gt;=V$7,$D28&lt;=EOMONTH(V$7,0)),"◆","")</f>
        <v/>
      </c>
      <c r="W28" s="27">
        <f>IF(AND($B28="Milestone",$D28&gt;=W$7,$D28&lt;=EOMONTH(W$7,0)),"◆","")</f>
        <v/>
      </c>
      <c r="X28" s="27">
        <f>IF(AND($B28="Milestone",$D28&gt;=X$7,$D28&lt;=EOMONTH(X$7,0)),"◆","")</f>
        <v/>
      </c>
      <c r="Y28" s="27">
        <f>IF(AND($B28="Milestone",$D28&gt;=Y$7,$D28&lt;=EOMONTH(Y$7,0)),"◆","")</f>
        <v/>
      </c>
      <c r="Z28" s="27">
        <f>IF(AND($B28="Milestone",$D28&gt;=Z$7,$D28&lt;=EOMONTH(Z$7,0)),"◆","")</f>
        <v/>
      </c>
      <c r="AA28" s="27">
        <f>IF(AND($B28="Milestone",$D28&gt;=AA$7,$D28&lt;=EOMONTH(AA$7,0)),"◆","")</f>
        <v/>
      </c>
      <c r="AB28" s="27">
        <f>IF(AND($B28="Milestone",$D28&gt;=AB$7,$D28&lt;=EOMONTH(AB$7,0)),"◆","")</f>
        <v/>
      </c>
      <c r="AC28" s="27">
        <f>IF(AND($B28="Milestone",$D28&gt;=AC$7,$D28&lt;=EOMONTH(AC$7,0)),"◆","")</f>
        <v/>
      </c>
      <c r="AD28" s="27">
        <f>IF(AND($B28="Milestone",$D28&gt;=AD$7,$D28&lt;=EOMONTH(AD$7,0)),"◆","")</f>
        <v/>
      </c>
      <c r="AE28" s="27">
        <f>IF(AND($B28="Milestone",$D28&gt;=AE$7,$D28&lt;=EOMONTH(AE$7,0)),"◆","")</f>
        <v/>
      </c>
      <c r="AF28" s="27">
        <f>IF(AND($B28="Milestone",$D28&gt;=AF$7,$D28&lt;=EOMONTH(AF$7,0)),"◆","")</f>
        <v/>
      </c>
      <c r="AG28" s="27">
        <f>IF(AND($B28="Milestone",$D28&gt;=AG$7,$D28&lt;=EOMONTH(AG$7,0)),"◆","")</f>
        <v/>
      </c>
      <c r="AH28" s="27">
        <f>IF(AND($B28="Milestone",$D28&gt;=AH$7,$D28&lt;=EOMONTH(AH$7,0)),"◆","")</f>
        <v/>
      </c>
      <c r="AI28" s="27">
        <f>IF(AND($B28="Milestone",$D28&gt;=AI$7,$D28&lt;=EOMONTH(AI$7,0)),"◆","")</f>
        <v/>
      </c>
      <c r="AJ28" s="27">
        <f>IF(AND($B28="Milestone",$D28&gt;=AJ$7,$D28&lt;=EOMONTH(AJ$7,0)),"◆","")</f>
        <v/>
      </c>
      <c r="AK28" s="27">
        <f>IF(AND($B28="Milestone",$D28&gt;=AK$7,$D28&lt;=EOMONTH(AK$7,0)),"◆","")</f>
        <v/>
      </c>
      <c r="AL28" s="27">
        <f>IF(AND($B28="Milestone",$D28&gt;=AL$7,$D28&lt;=EOMONTH(AL$7,0)),"◆","")</f>
        <v/>
      </c>
      <c r="AM28" s="27">
        <f>IF(AND($B28="Milestone",$D28&gt;=AM$7,$D28&lt;=EOMONTH(AM$7,0)),"◆","")</f>
        <v/>
      </c>
      <c r="AN28" s="27">
        <f>IF(AND($B28="Milestone",$D28&gt;=AN$7,$D28&lt;=EOMONTH(AN$7,0)),"◆","")</f>
        <v/>
      </c>
      <c r="AO28" s="27">
        <f>IF(AND($B28="Milestone",$D28&gt;=AO$7,$D28&lt;=EOMONTH(AO$7,0)),"◆","")</f>
        <v/>
      </c>
      <c r="AP28" s="27">
        <f>IF(AND($B28="Milestone",$D28&gt;=AP$7,$D28&lt;=EOMONTH(AP$7,0)),"◆","")</f>
        <v/>
      </c>
      <c r="AQ28" s="27">
        <f>IF(AND($B28="Milestone",$D28&gt;=AQ$7,$D28&lt;=EOMONTH(AQ$7,0)),"◆","")</f>
        <v/>
      </c>
      <c r="AR28" s="27">
        <f>IF(AND($B28="Milestone",$D28&gt;=AR$7,$D28&lt;=EOMONTH(AR$7,0)),"◆","")</f>
        <v/>
      </c>
      <c r="AS28" s="27">
        <f>IF(AND($B28="Milestone",$D28&gt;=AS$7,$D28&lt;=EOMONTH(AS$7,0)),"◆","")</f>
        <v/>
      </c>
      <c r="AT28" s="27">
        <f>IF(AND($B28="Milestone",$D28&gt;=AT$7,$D28&lt;=EOMONTH(AT$7,0)),"◆","")</f>
        <v/>
      </c>
      <c r="AU28" s="27">
        <f>IF(AND($B28="Milestone",$D28&gt;=AU$7,$D28&lt;=EOMONTH(AU$7,0)),"◆","")</f>
        <v/>
      </c>
      <c r="AV28" s="27">
        <f>IF(AND($B28="Milestone",$D28&gt;=AV$7,$D28&lt;=EOMONTH(AV$7,0)),"◆","")</f>
        <v/>
      </c>
      <c r="AW28" s="27">
        <f>IF(AND($B28="Milestone",$D28&gt;=AW$7,$D28&lt;=EOMONTH(AW$7,0)),"◆","")</f>
        <v/>
      </c>
      <c r="AX28" s="27">
        <f>IF(AND($B28="Milestone",$D28&gt;=AX$7,$D28&lt;=EOMONTH(AX$7,0)),"◆","")</f>
        <v/>
      </c>
      <c r="AY28" s="27">
        <f>IF(AND($B28="Milestone",$D28&gt;=AY$7,$D28&lt;=EOMONTH(AY$7,0)),"◆","")</f>
        <v/>
      </c>
      <c r="AZ28" s="27">
        <f>IF(AND($B28="Milestone",$D28&gt;=AZ$7,$D28&lt;=EOMONTH(AZ$7,0)),"◆","")</f>
        <v/>
      </c>
      <c r="BA28" s="27">
        <f>IF(AND($B28="Milestone",$D28&gt;=BA$7,$D28&lt;=EOMONTH(BA$7,0)),"◆","")</f>
        <v/>
      </c>
      <c r="BB28" s="27">
        <f>IF(AND($B28="Milestone",$D28&gt;=BB$7,$D28&lt;=EOMONTH(BB$7,0)),"◆","")</f>
        <v/>
      </c>
      <c r="BC28" s="27">
        <f>IF(AND($B28="Milestone",$D28&gt;=BC$7,$D28&lt;=EOMONTH(BC$7,0)),"◆","")</f>
        <v/>
      </c>
      <c r="BD28" s="27">
        <f>IF(AND($B28="Milestone",$D28&gt;=BD$7,$D28&lt;=EOMONTH(BD$7,0)),"◆","")</f>
        <v/>
      </c>
      <c r="BE28" s="27">
        <f>IF(AND($B28="Milestone",$D28&gt;=BE$7,$D28&lt;=EOMONTH(BE$7,0)),"◆","")</f>
        <v/>
      </c>
      <c r="BF28" s="27">
        <f>IF(AND($B28="Milestone",$D28&gt;=BF$7,$D28&lt;=EOMONTH(BF$7,0)),"◆","")</f>
        <v/>
      </c>
      <c r="BG28" s="27">
        <f>IF(AND($B28="Milestone",$D28&gt;=BG$7,$D28&lt;=EOMONTH(BG$7,0)),"◆","")</f>
        <v/>
      </c>
      <c r="BH28" s="27">
        <f>IF(AND($B28="Milestone",$D28&gt;=BH$7,$D28&lt;=EOMONTH(BH$7,0)),"◆","")</f>
        <v/>
      </c>
      <c r="BI28" s="27">
        <f>IF(AND($B28="Milestone",$D28&gt;=BI$7,$D28&lt;=EOMONTH(BI$7,0)),"◆","")</f>
        <v/>
      </c>
      <c r="BJ28" s="27">
        <f>IF(AND($B28="Milestone",$D28&gt;=BJ$7,$D28&lt;=EOMONTH(BJ$7,0)),"◆","")</f>
        <v/>
      </c>
    </row>
    <row r="29">
      <c r="A29" s="28" t="inlineStr">
        <is>
          <t xml:space="preserve">   Study 2: plan and set up</t>
        </is>
      </c>
      <c r="B29" s="29" t="inlineStr">
        <is>
          <t>Task</t>
        </is>
      </c>
      <c r="C29" s="30">
        <f>$C$3+ROUND(0.4337*($C$4-$C$3),0)</f>
        <v/>
      </c>
      <c r="D29" s="30">
        <f>$C$3+ROUND(0.4604*($C$4-$C$3),0)</f>
        <v/>
      </c>
      <c r="E29" s="29">
        <f>IF(AND(ISNUMBER(C29),ISNUMBER(D29)),D29-C29+1,"")</f>
        <v/>
      </c>
      <c r="F29" s="29" t="inlineStr">
        <is>
          <t>Not started</t>
        </is>
      </c>
      <c r="G29" s="27">
        <f>IF(AND($B29="Milestone",$D29&gt;=G$7,$D29&lt;=EOMONTH(G$7,0)),"◆","")</f>
        <v/>
      </c>
      <c r="H29" s="27">
        <f>IF(AND($B29="Milestone",$D29&gt;=H$7,$D29&lt;=EOMONTH(H$7,0)),"◆","")</f>
        <v/>
      </c>
      <c r="I29" s="27">
        <f>IF(AND($B29="Milestone",$D29&gt;=I$7,$D29&lt;=EOMONTH(I$7,0)),"◆","")</f>
        <v/>
      </c>
      <c r="J29" s="27">
        <f>IF(AND($B29="Milestone",$D29&gt;=J$7,$D29&lt;=EOMONTH(J$7,0)),"◆","")</f>
        <v/>
      </c>
      <c r="K29" s="27">
        <f>IF(AND($B29="Milestone",$D29&gt;=K$7,$D29&lt;=EOMONTH(K$7,0)),"◆","")</f>
        <v/>
      </c>
      <c r="L29" s="27">
        <f>IF(AND($B29="Milestone",$D29&gt;=L$7,$D29&lt;=EOMONTH(L$7,0)),"◆","")</f>
        <v/>
      </c>
      <c r="M29" s="27">
        <f>IF(AND($B29="Milestone",$D29&gt;=M$7,$D29&lt;=EOMONTH(M$7,0)),"◆","")</f>
        <v/>
      </c>
      <c r="N29" s="27">
        <f>IF(AND($B29="Milestone",$D29&gt;=N$7,$D29&lt;=EOMONTH(N$7,0)),"◆","")</f>
        <v/>
      </c>
      <c r="O29" s="27">
        <f>IF(AND($B29="Milestone",$D29&gt;=O$7,$D29&lt;=EOMONTH(O$7,0)),"◆","")</f>
        <v/>
      </c>
      <c r="P29" s="27">
        <f>IF(AND($B29="Milestone",$D29&gt;=P$7,$D29&lt;=EOMONTH(P$7,0)),"◆","")</f>
        <v/>
      </c>
      <c r="Q29" s="27">
        <f>IF(AND($B29="Milestone",$D29&gt;=Q$7,$D29&lt;=EOMONTH(Q$7,0)),"◆","")</f>
        <v/>
      </c>
      <c r="R29" s="27">
        <f>IF(AND($B29="Milestone",$D29&gt;=R$7,$D29&lt;=EOMONTH(R$7,0)),"◆","")</f>
        <v/>
      </c>
      <c r="S29" s="27">
        <f>IF(AND($B29="Milestone",$D29&gt;=S$7,$D29&lt;=EOMONTH(S$7,0)),"◆","")</f>
        <v/>
      </c>
      <c r="T29" s="27">
        <f>IF(AND($B29="Milestone",$D29&gt;=T$7,$D29&lt;=EOMONTH(T$7,0)),"◆","")</f>
        <v/>
      </c>
      <c r="U29" s="27">
        <f>IF(AND($B29="Milestone",$D29&gt;=U$7,$D29&lt;=EOMONTH(U$7,0)),"◆","")</f>
        <v/>
      </c>
      <c r="V29" s="27">
        <f>IF(AND($B29="Milestone",$D29&gt;=V$7,$D29&lt;=EOMONTH(V$7,0)),"◆","")</f>
        <v/>
      </c>
      <c r="W29" s="27">
        <f>IF(AND($B29="Milestone",$D29&gt;=W$7,$D29&lt;=EOMONTH(W$7,0)),"◆","")</f>
        <v/>
      </c>
      <c r="X29" s="27">
        <f>IF(AND($B29="Milestone",$D29&gt;=X$7,$D29&lt;=EOMONTH(X$7,0)),"◆","")</f>
        <v/>
      </c>
      <c r="Y29" s="27">
        <f>IF(AND($B29="Milestone",$D29&gt;=Y$7,$D29&lt;=EOMONTH(Y$7,0)),"◆","")</f>
        <v/>
      </c>
      <c r="Z29" s="27">
        <f>IF(AND($B29="Milestone",$D29&gt;=Z$7,$D29&lt;=EOMONTH(Z$7,0)),"◆","")</f>
        <v/>
      </c>
      <c r="AA29" s="27">
        <f>IF(AND($B29="Milestone",$D29&gt;=AA$7,$D29&lt;=EOMONTH(AA$7,0)),"◆","")</f>
        <v/>
      </c>
      <c r="AB29" s="27">
        <f>IF(AND($B29="Milestone",$D29&gt;=AB$7,$D29&lt;=EOMONTH(AB$7,0)),"◆","")</f>
        <v/>
      </c>
      <c r="AC29" s="27">
        <f>IF(AND($B29="Milestone",$D29&gt;=AC$7,$D29&lt;=EOMONTH(AC$7,0)),"◆","")</f>
        <v/>
      </c>
      <c r="AD29" s="27">
        <f>IF(AND($B29="Milestone",$D29&gt;=AD$7,$D29&lt;=EOMONTH(AD$7,0)),"◆","")</f>
        <v/>
      </c>
      <c r="AE29" s="27">
        <f>IF(AND($B29="Milestone",$D29&gt;=AE$7,$D29&lt;=EOMONTH(AE$7,0)),"◆","")</f>
        <v/>
      </c>
      <c r="AF29" s="27">
        <f>IF(AND($B29="Milestone",$D29&gt;=AF$7,$D29&lt;=EOMONTH(AF$7,0)),"◆","")</f>
        <v/>
      </c>
      <c r="AG29" s="27">
        <f>IF(AND($B29="Milestone",$D29&gt;=AG$7,$D29&lt;=EOMONTH(AG$7,0)),"◆","")</f>
        <v/>
      </c>
      <c r="AH29" s="27">
        <f>IF(AND($B29="Milestone",$D29&gt;=AH$7,$D29&lt;=EOMONTH(AH$7,0)),"◆","")</f>
        <v/>
      </c>
      <c r="AI29" s="27">
        <f>IF(AND($B29="Milestone",$D29&gt;=AI$7,$D29&lt;=EOMONTH(AI$7,0)),"◆","")</f>
        <v/>
      </c>
      <c r="AJ29" s="27">
        <f>IF(AND($B29="Milestone",$D29&gt;=AJ$7,$D29&lt;=EOMONTH(AJ$7,0)),"◆","")</f>
        <v/>
      </c>
      <c r="AK29" s="27">
        <f>IF(AND($B29="Milestone",$D29&gt;=AK$7,$D29&lt;=EOMONTH(AK$7,0)),"◆","")</f>
        <v/>
      </c>
      <c r="AL29" s="27">
        <f>IF(AND($B29="Milestone",$D29&gt;=AL$7,$D29&lt;=EOMONTH(AL$7,0)),"◆","")</f>
        <v/>
      </c>
      <c r="AM29" s="27">
        <f>IF(AND($B29="Milestone",$D29&gt;=AM$7,$D29&lt;=EOMONTH(AM$7,0)),"◆","")</f>
        <v/>
      </c>
      <c r="AN29" s="27">
        <f>IF(AND($B29="Milestone",$D29&gt;=AN$7,$D29&lt;=EOMONTH(AN$7,0)),"◆","")</f>
        <v/>
      </c>
      <c r="AO29" s="27">
        <f>IF(AND($B29="Milestone",$D29&gt;=AO$7,$D29&lt;=EOMONTH(AO$7,0)),"◆","")</f>
        <v/>
      </c>
      <c r="AP29" s="27">
        <f>IF(AND($B29="Milestone",$D29&gt;=AP$7,$D29&lt;=EOMONTH(AP$7,0)),"◆","")</f>
        <v/>
      </c>
      <c r="AQ29" s="27">
        <f>IF(AND($B29="Milestone",$D29&gt;=AQ$7,$D29&lt;=EOMONTH(AQ$7,0)),"◆","")</f>
        <v/>
      </c>
      <c r="AR29" s="27">
        <f>IF(AND($B29="Milestone",$D29&gt;=AR$7,$D29&lt;=EOMONTH(AR$7,0)),"◆","")</f>
        <v/>
      </c>
      <c r="AS29" s="27">
        <f>IF(AND($B29="Milestone",$D29&gt;=AS$7,$D29&lt;=EOMONTH(AS$7,0)),"◆","")</f>
        <v/>
      </c>
      <c r="AT29" s="27">
        <f>IF(AND($B29="Milestone",$D29&gt;=AT$7,$D29&lt;=EOMONTH(AT$7,0)),"◆","")</f>
        <v/>
      </c>
      <c r="AU29" s="27">
        <f>IF(AND($B29="Milestone",$D29&gt;=AU$7,$D29&lt;=EOMONTH(AU$7,0)),"◆","")</f>
        <v/>
      </c>
      <c r="AV29" s="27">
        <f>IF(AND($B29="Milestone",$D29&gt;=AV$7,$D29&lt;=EOMONTH(AV$7,0)),"◆","")</f>
        <v/>
      </c>
      <c r="AW29" s="27">
        <f>IF(AND($B29="Milestone",$D29&gt;=AW$7,$D29&lt;=EOMONTH(AW$7,0)),"◆","")</f>
        <v/>
      </c>
      <c r="AX29" s="27">
        <f>IF(AND($B29="Milestone",$D29&gt;=AX$7,$D29&lt;=EOMONTH(AX$7,0)),"◆","")</f>
        <v/>
      </c>
      <c r="AY29" s="27">
        <f>IF(AND($B29="Milestone",$D29&gt;=AY$7,$D29&lt;=EOMONTH(AY$7,0)),"◆","")</f>
        <v/>
      </c>
      <c r="AZ29" s="27">
        <f>IF(AND($B29="Milestone",$D29&gt;=AZ$7,$D29&lt;=EOMONTH(AZ$7,0)),"◆","")</f>
        <v/>
      </c>
      <c r="BA29" s="27">
        <f>IF(AND($B29="Milestone",$D29&gt;=BA$7,$D29&lt;=EOMONTH(BA$7,0)),"◆","")</f>
        <v/>
      </c>
      <c r="BB29" s="27">
        <f>IF(AND($B29="Milestone",$D29&gt;=BB$7,$D29&lt;=EOMONTH(BB$7,0)),"◆","")</f>
        <v/>
      </c>
      <c r="BC29" s="27">
        <f>IF(AND($B29="Milestone",$D29&gt;=BC$7,$D29&lt;=EOMONTH(BC$7,0)),"◆","")</f>
        <v/>
      </c>
      <c r="BD29" s="27">
        <f>IF(AND($B29="Milestone",$D29&gt;=BD$7,$D29&lt;=EOMONTH(BD$7,0)),"◆","")</f>
        <v/>
      </c>
      <c r="BE29" s="27">
        <f>IF(AND($B29="Milestone",$D29&gt;=BE$7,$D29&lt;=EOMONTH(BE$7,0)),"◆","")</f>
        <v/>
      </c>
      <c r="BF29" s="27">
        <f>IF(AND($B29="Milestone",$D29&gt;=BF$7,$D29&lt;=EOMONTH(BF$7,0)),"◆","")</f>
        <v/>
      </c>
      <c r="BG29" s="27">
        <f>IF(AND($B29="Milestone",$D29&gt;=BG$7,$D29&lt;=EOMONTH(BG$7,0)),"◆","")</f>
        <v/>
      </c>
      <c r="BH29" s="27">
        <f>IF(AND($B29="Milestone",$D29&gt;=BH$7,$D29&lt;=EOMONTH(BH$7,0)),"◆","")</f>
        <v/>
      </c>
      <c r="BI29" s="27">
        <f>IF(AND($B29="Milestone",$D29&gt;=BI$7,$D29&lt;=EOMONTH(BI$7,0)),"◆","")</f>
        <v/>
      </c>
      <c r="BJ29" s="27">
        <f>IF(AND($B29="Milestone",$D29&gt;=BJ$7,$D29&lt;=EOMONTH(BJ$7,0)),"◆","")</f>
        <v/>
      </c>
    </row>
    <row r="30">
      <c r="A30" s="28" t="inlineStr">
        <is>
          <t xml:space="preserve">   Study 2: collect the data</t>
        </is>
      </c>
      <c r="B30" s="29" t="inlineStr">
        <is>
          <t>Task</t>
        </is>
      </c>
      <c r="C30" s="30">
        <f>$C$3+ROUND(0.4604*($C$4-$C$3),0)</f>
        <v/>
      </c>
      <c r="D30" s="30">
        <f>$C$3+ROUND(0.5208*($C$4-$C$3),0)</f>
        <v/>
      </c>
      <c r="E30" s="29">
        <f>IF(AND(ISNUMBER(C30),ISNUMBER(D30)),D30-C30+1,"")</f>
        <v/>
      </c>
      <c r="F30" s="29" t="inlineStr">
        <is>
          <t>Not started</t>
        </is>
      </c>
      <c r="G30" s="27">
        <f>IF(AND($B30="Milestone",$D30&gt;=G$7,$D30&lt;=EOMONTH(G$7,0)),"◆","")</f>
        <v/>
      </c>
      <c r="H30" s="27">
        <f>IF(AND($B30="Milestone",$D30&gt;=H$7,$D30&lt;=EOMONTH(H$7,0)),"◆","")</f>
        <v/>
      </c>
      <c r="I30" s="27">
        <f>IF(AND($B30="Milestone",$D30&gt;=I$7,$D30&lt;=EOMONTH(I$7,0)),"◆","")</f>
        <v/>
      </c>
      <c r="J30" s="27">
        <f>IF(AND($B30="Milestone",$D30&gt;=J$7,$D30&lt;=EOMONTH(J$7,0)),"◆","")</f>
        <v/>
      </c>
      <c r="K30" s="27">
        <f>IF(AND($B30="Milestone",$D30&gt;=K$7,$D30&lt;=EOMONTH(K$7,0)),"◆","")</f>
        <v/>
      </c>
      <c r="L30" s="27">
        <f>IF(AND($B30="Milestone",$D30&gt;=L$7,$D30&lt;=EOMONTH(L$7,0)),"◆","")</f>
        <v/>
      </c>
      <c r="M30" s="27">
        <f>IF(AND($B30="Milestone",$D30&gt;=M$7,$D30&lt;=EOMONTH(M$7,0)),"◆","")</f>
        <v/>
      </c>
      <c r="N30" s="27">
        <f>IF(AND($B30="Milestone",$D30&gt;=N$7,$D30&lt;=EOMONTH(N$7,0)),"◆","")</f>
        <v/>
      </c>
      <c r="O30" s="27">
        <f>IF(AND($B30="Milestone",$D30&gt;=O$7,$D30&lt;=EOMONTH(O$7,0)),"◆","")</f>
        <v/>
      </c>
      <c r="P30" s="27">
        <f>IF(AND($B30="Milestone",$D30&gt;=P$7,$D30&lt;=EOMONTH(P$7,0)),"◆","")</f>
        <v/>
      </c>
      <c r="Q30" s="27">
        <f>IF(AND($B30="Milestone",$D30&gt;=Q$7,$D30&lt;=EOMONTH(Q$7,0)),"◆","")</f>
        <v/>
      </c>
      <c r="R30" s="27">
        <f>IF(AND($B30="Milestone",$D30&gt;=R$7,$D30&lt;=EOMONTH(R$7,0)),"◆","")</f>
        <v/>
      </c>
      <c r="S30" s="27">
        <f>IF(AND($B30="Milestone",$D30&gt;=S$7,$D30&lt;=EOMONTH(S$7,0)),"◆","")</f>
        <v/>
      </c>
      <c r="T30" s="27">
        <f>IF(AND($B30="Milestone",$D30&gt;=T$7,$D30&lt;=EOMONTH(T$7,0)),"◆","")</f>
        <v/>
      </c>
      <c r="U30" s="27">
        <f>IF(AND($B30="Milestone",$D30&gt;=U$7,$D30&lt;=EOMONTH(U$7,0)),"◆","")</f>
        <v/>
      </c>
      <c r="V30" s="27">
        <f>IF(AND($B30="Milestone",$D30&gt;=V$7,$D30&lt;=EOMONTH(V$7,0)),"◆","")</f>
        <v/>
      </c>
      <c r="W30" s="27">
        <f>IF(AND($B30="Milestone",$D30&gt;=W$7,$D30&lt;=EOMONTH(W$7,0)),"◆","")</f>
        <v/>
      </c>
      <c r="X30" s="27">
        <f>IF(AND($B30="Milestone",$D30&gt;=X$7,$D30&lt;=EOMONTH(X$7,0)),"◆","")</f>
        <v/>
      </c>
      <c r="Y30" s="27">
        <f>IF(AND($B30="Milestone",$D30&gt;=Y$7,$D30&lt;=EOMONTH(Y$7,0)),"◆","")</f>
        <v/>
      </c>
      <c r="Z30" s="27">
        <f>IF(AND($B30="Milestone",$D30&gt;=Z$7,$D30&lt;=EOMONTH(Z$7,0)),"◆","")</f>
        <v/>
      </c>
      <c r="AA30" s="27">
        <f>IF(AND($B30="Milestone",$D30&gt;=AA$7,$D30&lt;=EOMONTH(AA$7,0)),"◆","")</f>
        <v/>
      </c>
      <c r="AB30" s="27">
        <f>IF(AND($B30="Milestone",$D30&gt;=AB$7,$D30&lt;=EOMONTH(AB$7,0)),"◆","")</f>
        <v/>
      </c>
      <c r="AC30" s="27">
        <f>IF(AND($B30="Milestone",$D30&gt;=AC$7,$D30&lt;=EOMONTH(AC$7,0)),"◆","")</f>
        <v/>
      </c>
      <c r="AD30" s="27">
        <f>IF(AND($B30="Milestone",$D30&gt;=AD$7,$D30&lt;=EOMONTH(AD$7,0)),"◆","")</f>
        <v/>
      </c>
      <c r="AE30" s="27">
        <f>IF(AND($B30="Milestone",$D30&gt;=AE$7,$D30&lt;=EOMONTH(AE$7,0)),"◆","")</f>
        <v/>
      </c>
      <c r="AF30" s="27">
        <f>IF(AND($B30="Milestone",$D30&gt;=AF$7,$D30&lt;=EOMONTH(AF$7,0)),"◆","")</f>
        <v/>
      </c>
      <c r="AG30" s="27">
        <f>IF(AND($B30="Milestone",$D30&gt;=AG$7,$D30&lt;=EOMONTH(AG$7,0)),"◆","")</f>
        <v/>
      </c>
      <c r="AH30" s="27">
        <f>IF(AND($B30="Milestone",$D30&gt;=AH$7,$D30&lt;=EOMONTH(AH$7,0)),"◆","")</f>
        <v/>
      </c>
      <c r="AI30" s="27">
        <f>IF(AND($B30="Milestone",$D30&gt;=AI$7,$D30&lt;=EOMONTH(AI$7,0)),"◆","")</f>
        <v/>
      </c>
      <c r="AJ30" s="27">
        <f>IF(AND($B30="Milestone",$D30&gt;=AJ$7,$D30&lt;=EOMONTH(AJ$7,0)),"◆","")</f>
        <v/>
      </c>
      <c r="AK30" s="27">
        <f>IF(AND($B30="Milestone",$D30&gt;=AK$7,$D30&lt;=EOMONTH(AK$7,0)),"◆","")</f>
        <v/>
      </c>
      <c r="AL30" s="27">
        <f>IF(AND($B30="Milestone",$D30&gt;=AL$7,$D30&lt;=EOMONTH(AL$7,0)),"◆","")</f>
        <v/>
      </c>
      <c r="AM30" s="27">
        <f>IF(AND($B30="Milestone",$D30&gt;=AM$7,$D30&lt;=EOMONTH(AM$7,0)),"◆","")</f>
        <v/>
      </c>
      <c r="AN30" s="27">
        <f>IF(AND($B30="Milestone",$D30&gt;=AN$7,$D30&lt;=EOMONTH(AN$7,0)),"◆","")</f>
        <v/>
      </c>
      <c r="AO30" s="27">
        <f>IF(AND($B30="Milestone",$D30&gt;=AO$7,$D30&lt;=EOMONTH(AO$7,0)),"◆","")</f>
        <v/>
      </c>
      <c r="AP30" s="27">
        <f>IF(AND($B30="Milestone",$D30&gt;=AP$7,$D30&lt;=EOMONTH(AP$7,0)),"◆","")</f>
        <v/>
      </c>
      <c r="AQ30" s="27">
        <f>IF(AND($B30="Milestone",$D30&gt;=AQ$7,$D30&lt;=EOMONTH(AQ$7,0)),"◆","")</f>
        <v/>
      </c>
      <c r="AR30" s="27">
        <f>IF(AND($B30="Milestone",$D30&gt;=AR$7,$D30&lt;=EOMONTH(AR$7,0)),"◆","")</f>
        <v/>
      </c>
      <c r="AS30" s="27">
        <f>IF(AND($B30="Milestone",$D30&gt;=AS$7,$D30&lt;=EOMONTH(AS$7,0)),"◆","")</f>
        <v/>
      </c>
      <c r="AT30" s="27">
        <f>IF(AND($B30="Milestone",$D30&gt;=AT$7,$D30&lt;=EOMONTH(AT$7,0)),"◆","")</f>
        <v/>
      </c>
      <c r="AU30" s="27">
        <f>IF(AND($B30="Milestone",$D30&gt;=AU$7,$D30&lt;=EOMONTH(AU$7,0)),"◆","")</f>
        <v/>
      </c>
      <c r="AV30" s="27">
        <f>IF(AND($B30="Milestone",$D30&gt;=AV$7,$D30&lt;=EOMONTH(AV$7,0)),"◆","")</f>
        <v/>
      </c>
      <c r="AW30" s="27">
        <f>IF(AND($B30="Milestone",$D30&gt;=AW$7,$D30&lt;=EOMONTH(AW$7,0)),"◆","")</f>
        <v/>
      </c>
      <c r="AX30" s="27">
        <f>IF(AND($B30="Milestone",$D30&gt;=AX$7,$D30&lt;=EOMONTH(AX$7,0)),"◆","")</f>
        <v/>
      </c>
      <c r="AY30" s="27">
        <f>IF(AND($B30="Milestone",$D30&gt;=AY$7,$D30&lt;=EOMONTH(AY$7,0)),"◆","")</f>
        <v/>
      </c>
      <c r="AZ30" s="27">
        <f>IF(AND($B30="Milestone",$D30&gt;=AZ$7,$D30&lt;=EOMONTH(AZ$7,0)),"◆","")</f>
        <v/>
      </c>
      <c r="BA30" s="27">
        <f>IF(AND($B30="Milestone",$D30&gt;=BA$7,$D30&lt;=EOMONTH(BA$7,0)),"◆","")</f>
        <v/>
      </c>
      <c r="BB30" s="27">
        <f>IF(AND($B30="Milestone",$D30&gt;=BB$7,$D30&lt;=EOMONTH(BB$7,0)),"◆","")</f>
        <v/>
      </c>
      <c r="BC30" s="27">
        <f>IF(AND($B30="Milestone",$D30&gt;=BC$7,$D30&lt;=EOMONTH(BC$7,0)),"◆","")</f>
        <v/>
      </c>
      <c r="BD30" s="27">
        <f>IF(AND($B30="Milestone",$D30&gt;=BD$7,$D30&lt;=EOMONTH(BD$7,0)),"◆","")</f>
        <v/>
      </c>
      <c r="BE30" s="27">
        <f>IF(AND($B30="Milestone",$D30&gt;=BE$7,$D30&lt;=EOMONTH(BE$7,0)),"◆","")</f>
        <v/>
      </c>
      <c r="BF30" s="27">
        <f>IF(AND($B30="Milestone",$D30&gt;=BF$7,$D30&lt;=EOMONTH(BF$7,0)),"◆","")</f>
        <v/>
      </c>
      <c r="BG30" s="27">
        <f>IF(AND($B30="Milestone",$D30&gt;=BG$7,$D30&lt;=EOMONTH(BG$7,0)),"◆","")</f>
        <v/>
      </c>
      <c r="BH30" s="27">
        <f>IF(AND($B30="Milestone",$D30&gt;=BH$7,$D30&lt;=EOMONTH(BH$7,0)),"◆","")</f>
        <v/>
      </c>
      <c r="BI30" s="27">
        <f>IF(AND($B30="Milestone",$D30&gt;=BI$7,$D30&lt;=EOMONTH(BI$7,0)),"◆","")</f>
        <v/>
      </c>
      <c r="BJ30" s="27">
        <f>IF(AND($B30="Milestone",$D30&gt;=BJ$7,$D30&lt;=EOMONTH(BJ$7,0)),"◆","")</f>
        <v/>
      </c>
    </row>
    <row r="31">
      <c r="A31" s="28" t="inlineStr">
        <is>
          <t xml:space="preserve">   Study 2: analyse and write up</t>
        </is>
      </c>
      <c r="B31" s="29" t="inlineStr">
        <is>
          <t>Task</t>
        </is>
      </c>
      <c r="C31" s="30">
        <f>$C$3+ROUND(0.5208*($C$4-$C$3),0)</f>
        <v/>
      </c>
      <c r="D31" s="30">
        <f>$C$3+ROUND(0.5671*($C$4-$C$3),0)</f>
        <v/>
      </c>
      <c r="E31" s="29">
        <f>IF(AND(ISNUMBER(C31),ISNUMBER(D31)),D31-C31+1,"")</f>
        <v/>
      </c>
      <c r="F31" s="29" t="inlineStr">
        <is>
          <t>Not started</t>
        </is>
      </c>
      <c r="G31" s="27">
        <f>IF(AND($B31="Milestone",$D31&gt;=G$7,$D31&lt;=EOMONTH(G$7,0)),"◆","")</f>
        <v/>
      </c>
      <c r="H31" s="27">
        <f>IF(AND($B31="Milestone",$D31&gt;=H$7,$D31&lt;=EOMONTH(H$7,0)),"◆","")</f>
        <v/>
      </c>
      <c r="I31" s="27">
        <f>IF(AND($B31="Milestone",$D31&gt;=I$7,$D31&lt;=EOMONTH(I$7,0)),"◆","")</f>
        <v/>
      </c>
      <c r="J31" s="27">
        <f>IF(AND($B31="Milestone",$D31&gt;=J$7,$D31&lt;=EOMONTH(J$7,0)),"◆","")</f>
        <v/>
      </c>
      <c r="K31" s="27">
        <f>IF(AND($B31="Milestone",$D31&gt;=K$7,$D31&lt;=EOMONTH(K$7,0)),"◆","")</f>
        <v/>
      </c>
      <c r="L31" s="27">
        <f>IF(AND($B31="Milestone",$D31&gt;=L$7,$D31&lt;=EOMONTH(L$7,0)),"◆","")</f>
        <v/>
      </c>
      <c r="M31" s="27">
        <f>IF(AND($B31="Milestone",$D31&gt;=M$7,$D31&lt;=EOMONTH(M$7,0)),"◆","")</f>
        <v/>
      </c>
      <c r="N31" s="27">
        <f>IF(AND($B31="Milestone",$D31&gt;=N$7,$D31&lt;=EOMONTH(N$7,0)),"◆","")</f>
        <v/>
      </c>
      <c r="O31" s="27">
        <f>IF(AND($B31="Milestone",$D31&gt;=O$7,$D31&lt;=EOMONTH(O$7,0)),"◆","")</f>
        <v/>
      </c>
      <c r="P31" s="27">
        <f>IF(AND($B31="Milestone",$D31&gt;=P$7,$D31&lt;=EOMONTH(P$7,0)),"◆","")</f>
        <v/>
      </c>
      <c r="Q31" s="27">
        <f>IF(AND($B31="Milestone",$D31&gt;=Q$7,$D31&lt;=EOMONTH(Q$7,0)),"◆","")</f>
        <v/>
      </c>
      <c r="R31" s="27">
        <f>IF(AND($B31="Milestone",$D31&gt;=R$7,$D31&lt;=EOMONTH(R$7,0)),"◆","")</f>
        <v/>
      </c>
      <c r="S31" s="27">
        <f>IF(AND($B31="Milestone",$D31&gt;=S$7,$D31&lt;=EOMONTH(S$7,0)),"◆","")</f>
        <v/>
      </c>
      <c r="T31" s="27">
        <f>IF(AND($B31="Milestone",$D31&gt;=T$7,$D31&lt;=EOMONTH(T$7,0)),"◆","")</f>
        <v/>
      </c>
      <c r="U31" s="27">
        <f>IF(AND($B31="Milestone",$D31&gt;=U$7,$D31&lt;=EOMONTH(U$7,0)),"◆","")</f>
        <v/>
      </c>
      <c r="V31" s="27">
        <f>IF(AND($B31="Milestone",$D31&gt;=V$7,$D31&lt;=EOMONTH(V$7,0)),"◆","")</f>
        <v/>
      </c>
      <c r="W31" s="27">
        <f>IF(AND($B31="Milestone",$D31&gt;=W$7,$D31&lt;=EOMONTH(W$7,0)),"◆","")</f>
        <v/>
      </c>
      <c r="X31" s="27">
        <f>IF(AND($B31="Milestone",$D31&gt;=X$7,$D31&lt;=EOMONTH(X$7,0)),"◆","")</f>
        <v/>
      </c>
      <c r="Y31" s="27">
        <f>IF(AND($B31="Milestone",$D31&gt;=Y$7,$D31&lt;=EOMONTH(Y$7,0)),"◆","")</f>
        <v/>
      </c>
      <c r="Z31" s="27">
        <f>IF(AND($B31="Milestone",$D31&gt;=Z$7,$D31&lt;=EOMONTH(Z$7,0)),"◆","")</f>
        <v/>
      </c>
      <c r="AA31" s="27">
        <f>IF(AND($B31="Milestone",$D31&gt;=AA$7,$D31&lt;=EOMONTH(AA$7,0)),"◆","")</f>
        <v/>
      </c>
      <c r="AB31" s="27">
        <f>IF(AND($B31="Milestone",$D31&gt;=AB$7,$D31&lt;=EOMONTH(AB$7,0)),"◆","")</f>
        <v/>
      </c>
      <c r="AC31" s="27">
        <f>IF(AND($B31="Milestone",$D31&gt;=AC$7,$D31&lt;=EOMONTH(AC$7,0)),"◆","")</f>
        <v/>
      </c>
      <c r="AD31" s="27">
        <f>IF(AND($B31="Milestone",$D31&gt;=AD$7,$D31&lt;=EOMONTH(AD$7,0)),"◆","")</f>
        <v/>
      </c>
      <c r="AE31" s="27">
        <f>IF(AND($B31="Milestone",$D31&gt;=AE$7,$D31&lt;=EOMONTH(AE$7,0)),"◆","")</f>
        <v/>
      </c>
      <c r="AF31" s="27">
        <f>IF(AND($B31="Milestone",$D31&gt;=AF$7,$D31&lt;=EOMONTH(AF$7,0)),"◆","")</f>
        <v/>
      </c>
      <c r="AG31" s="27">
        <f>IF(AND($B31="Milestone",$D31&gt;=AG$7,$D31&lt;=EOMONTH(AG$7,0)),"◆","")</f>
        <v/>
      </c>
      <c r="AH31" s="27">
        <f>IF(AND($B31="Milestone",$D31&gt;=AH$7,$D31&lt;=EOMONTH(AH$7,0)),"◆","")</f>
        <v/>
      </c>
      <c r="AI31" s="27">
        <f>IF(AND($B31="Milestone",$D31&gt;=AI$7,$D31&lt;=EOMONTH(AI$7,0)),"◆","")</f>
        <v/>
      </c>
      <c r="AJ31" s="27">
        <f>IF(AND($B31="Milestone",$D31&gt;=AJ$7,$D31&lt;=EOMONTH(AJ$7,0)),"◆","")</f>
        <v/>
      </c>
      <c r="AK31" s="27">
        <f>IF(AND($B31="Milestone",$D31&gt;=AK$7,$D31&lt;=EOMONTH(AK$7,0)),"◆","")</f>
        <v/>
      </c>
      <c r="AL31" s="27">
        <f>IF(AND($B31="Milestone",$D31&gt;=AL$7,$D31&lt;=EOMONTH(AL$7,0)),"◆","")</f>
        <v/>
      </c>
      <c r="AM31" s="27">
        <f>IF(AND($B31="Milestone",$D31&gt;=AM$7,$D31&lt;=EOMONTH(AM$7,0)),"◆","")</f>
        <v/>
      </c>
      <c r="AN31" s="27">
        <f>IF(AND($B31="Milestone",$D31&gt;=AN$7,$D31&lt;=EOMONTH(AN$7,0)),"◆","")</f>
        <v/>
      </c>
      <c r="AO31" s="27">
        <f>IF(AND($B31="Milestone",$D31&gt;=AO$7,$D31&lt;=EOMONTH(AO$7,0)),"◆","")</f>
        <v/>
      </c>
      <c r="AP31" s="27">
        <f>IF(AND($B31="Milestone",$D31&gt;=AP$7,$D31&lt;=EOMONTH(AP$7,0)),"◆","")</f>
        <v/>
      </c>
      <c r="AQ31" s="27">
        <f>IF(AND($B31="Milestone",$D31&gt;=AQ$7,$D31&lt;=EOMONTH(AQ$7,0)),"◆","")</f>
        <v/>
      </c>
      <c r="AR31" s="27">
        <f>IF(AND($B31="Milestone",$D31&gt;=AR$7,$D31&lt;=EOMONTH(AR$7,0)),"◆","")</f>
        <v/>
      </c>
      <c r="AS31" s="27">
        <f>IF(AND($B31="Milestone",$D31&gt;=AS$7,$D31&lt;=EOMONTH(AS$7,0)),"◆","")</f>
        <v/>
      </c>
      <c r="AT31" s="27">
        <f>IF(AND($B31="Milestone",$D31&gt;=AT$7,$D31&lt;=EOMONTH(AT$7,0)),"◆","")</f>
        <v/>
      </c>
      <c r="AU31" s="27">
        <f>IF(AND($B31="Milestone",$D31&gt;=AU$7,$D31&lt;=EOMONTH(AU$7,0)),"◆","")</f>
        <v/>
      </c>
      <c r="AV31" s="27">
        <f>IF(AND($B31="Milestone",$D31&gt;=AV$7,$D31&lt;=EOMONTH(AV$7,0)),"◆","")</f>
        <v/>
      </c>
      <c r="AW31" s="27">
        <f>IF(AND($B31="Milestone",$D31&gt;=AW$7,$D31&lt;=EOMONTH(AW$7,0)),"◆","")</f>
        <v/>
      </c>
      <c r="AX31" s="27">
        <f>IF(AND($B31="Milestone",$D31&gt;=AX$7,$D31&lt;=EOMONTH(AX$7,0)),"◆","")</f>
        <v/>
      </c>
      <c r="AY31" s="27">
        <f>IF(AND($B31="Milestone",$D31&gt;=AY$7,$D31&lt;=EOMONTH(AY$7,0)),"◆","")</f>
        <v/>
      </c>
      <c r="AZ31" s="27">
        <f>IF(AND($B31="Milestone",$D31&gt;=AZ$7,$D31&lt;=EOMONTH(AZ$7,0)),"◆","")</f>
        <v/>
      </c>
      <c r="BA31" s="27">
        <f>IF(AND($B31="Milestone",$D31&gt;=BA$7,$D31&lt;=EOMONTH(BA$7,0)),"◆","")</f>
        <v/>
      </c>
      <c r="BB31" s="27">
        <f>IF(AND($B31="Milestone",$D31&gt;=BB$7,$D31&lt;=EOMONTH(BB$7,0)),"◆","")</f>
        <v/>
      </c>
      <c r="BC31" s="27">
        <f>IF(AND($B31="Milestone",$D31&gt;=BC$7,$D31&lt;=EOMONTH(BC$7,0)),"◆","")</f>
        <v/>
      </c>
      <c r="BD31" s="27">
        <f>IF(AND($B31="Milestone",$D31&gt;=BD$7,$D31&lt;=EOMONTH(BD$7,0)),"◆","")</f>
        <v/>
      </c>
      <c r="BE31" s="27">
        <f>IF(AND($B31="Milestone",$D31&gt;=BE$7,$D31&lt;=EOMONTH(BE$7,0)),"◆","")</f>
        <v/>
      </c>
      <c r="BF31" s="27">
        <f>IF(AND($B31="Milestone",$D31&gt;=BF$7,$D31&lt;=EOMONTH(BF$7,0)),"◆","")</f>
        <v/>
      </c>
      <c r="BG31" s="27">
        <f>IF(AND($B31="Milestone",$D31&gt;=BG$7,$D31&lt;=EOMONTH(BG$7,0)),"◆","")</f>
        <v/>
      </c>
      <c r="BH31" s="27">
        <f>IF(AND($B31="Milestone",$D31&gt;=BH$7,$D31&lt;=EOMONTH(BH$7,0)),"◆","")</f>
        <v/>
      </c>
      <c r="BI31" s="27">
        <f>IF(AND($B31="Milestone",$D31&gt;=BI$7,$D31&lt;=EOMONTH(BI$7,0)),"◆","")</f>
        <v/>
      </c>
      <c r="BJ31" s="27">
        <f>IF(AND($B31="Milestone",$D31&gt;=BJ$7,$D31&lt;=EOMONTH(BJ$7,0)),"◆","")</f>
        <v/>
      </c>
    </row>
    <row r="32">
      <c r="A32" s="28" t="inlineStr">
        <is>
          <t xml:space="preserve">   Annual progress review (year 2)</t>
        </is>
      </c>
      <c r="B32" s="29" t="inlineStr">
        <is>
          <t>Milestone</t>
        </is>
      </c>
      <c r="C32" s="30">
        <f>$C$3+ROUND(0.5725*($C$4-$C$3),0)</f>
        <v/>
      </c>
      <c r="D32" s="30">
        <f>$C$3+ROUND(0.5725*($C$4-$C$3),0)</f>
        <v/>
      </c>
      <c r="E32" s="29">
        <f>IF(AND(ISNUMBER(C32),ISNUMBER(D32)),D32-C32+1,"")</f>
        <v/>
      </c>
      <c r="F32" s="29" t="inlineStr">
        <is>
          <t>Not started</t>
        </is>
      </c>
      <c r="G32" s="27">
        <f>IF(AND($B32="Milestone",$D32&gt;=G$7,$D32&lt;=EOMONTH(G$7,0)),"◆","")</f>
        <v/>
      </c>
      <c r="H32" s="27">
        <f>IF(AND($B32="Milestone",$D32&gt;=H$7,$D32&lt;=EOMONTH(H$7,0)),"◆","")</f>
        <v/>
      </c>
      <c r="I32" s="27">
        <f>IF(AND($B32="Milestone",$D32&gt;=I$7,$D32&lt;=EOMONTH(I$7,0)),"◆","")</f>
        <v/>
      </c>
      <c r="J32" s="27">
        <f>IF(AND($B32="Milestone",$D32&gt;=J$7,$D32&lt;=EOMONTH(J$7,0)),"◆","")</f>
        <v/>
      </c>
      <c r="K32" s="27">
        <f>IF(AND($B32="Milestone",$D32&gt;=K$7,$D32&lt;=EOMONTH(K$7,0)),"◆","")</f>
        <v/>
      </c>
      <c r="L32" s="27">
        <f>IF(AND($B32="Milestone",$D32&gt;=L$7,$D32&lt;=EOMONTH(L$7,0)),"◆","")</f>
        <v/>
      </c>
      <c r="M32" s="27">
        <f>IF(AND($B32="Milestone",$D32&gt;=M$7,$D32&lt;=EOMONTH(M$7,0)),"◆","")</f>
        <v/>
      </c>
      <c r="N32" s="27">
        <f>IF(AND($B32="Milestone",$D32&gt;=N$7,$D32&lt;=EOMONTH(N$7,0)),"◆","")</f>
        <v/>
      </c>
      <c r="O32" s="27">
        <f>IF(AND($B32="Milestone",$D32&gt;=O$7,$D32&lt;=EOMONTH(O$7,0)),"◆","")</f>
        <v/>
      </c>
      <c r="P32" s="27">
        <f>IF(AND($B32="Milestone",$D32&gt;=P$7,$D32&lt;=EOMONTH(P$7,0)),"◆","")</f>
        <v/>
      </c>
      <c r="Q32" s="27">
        <f>IF(AND($B32="Milestone",$D32&gt;=Q$7,$D32&lt;=EOMONTH(Q$7,0)),"◆","")</f>
        <v/>
      </c>
      <c r="R32" s="27">
        <f>IF(AND($B32="Milestone",$D32&gt;=R$7,$D32&lt;=EOMONTH(R$7,0)),"◆","")</f>
        <v/>
      </c>
      <c r="S32" s="27">
        <f>IF(AND($B32="Milestone",$D32&gt;=S$7,$D32&lt;=EOMONTH(S$7,0)),"◆","")</f>
        <v/>
      </c>
      <c r="T32" s="27">
        <f>IF(AND($B32="Milestone",$D32&gt;=T$7,$D32&lt;=EOMONTH(T$7,0)),"◆","")</f>
        <v/>
      </c>
      <c r="U32" s="27">
        <f>IF(AND($B32="Milestone",$D32&gt;=U$7,$D32&lt;=EOMONTH(U$7,0)),"◆","")</f>
        <v/>
      </c>
      <c r="V32" s="27">
        <f>IF(AND($B32="Milestone",$D32&gt;=V$7,$D32&lt;=EOMONTH(V$7,0)),"◆","")</f>
        <v/>
      </c>
      <c r="W32" s="27">
        <f>IF(AND($B32="Milestone",$D32&gt;=W$7,$D32&lt;=EOMONTH(W$7,0)),"◆","")</f>
        <v/>
      </c>
      <c r="X32" s="27">
        <f>IF(AND($B32="Milestone",$D32&gt;=X$7,$D32&lt;=EOMONTH(X$7,0)),"◆","")</f>
        <v/>
      </c>
      <c r="Y32" s="27">
        <f>IF(AND($B32="Milestone",$D32&gt;=Y$7,$D32&lt;=EOMONTH(Y$7,0)),"◆","")</f>
        <v/>
      </c>
      <c r="Z32" s="27">
        <f>IF(AND($B32="Milestone",$D32&gt;=Z$7,$D32&lt;=EOMONTH(Z$7,0)),"◆","")</f>
        <v/>
      </c>
      <c r="AA32" s="27">
        <f>IF(AND($B32="Milestone",$D32&gt;=AA$7,$D32&lt;=EOMONTH(AA$7,0)),"◆","")</f>
        <v/>
      </c>
      <c r="AB32" s="27">
        <f>IF(AND($B32="Milestone",$D32&gt;=AB$7,$D32&lt;=EOMONTH(AB$7,0)),"◆","")</f>
        <v/>
      </c>
      <c r="AC32" s="27">
        <f>IF(AND($B32="Milestone",$D32&gt;=AC$7,$D32&lt;=EOMONTH(AC$7,0)),"◆","")</f>
        <v/>
      </c>
      <c r="AD32" s="27">
        <f>IF(AND($B32="Milestone",$D32&gt;=AD$7,$D32&lt;=EOMONTH(AD$7,0)),"◆","")</f>
        <v/>
      </c>
      <c r="AE32" s="27">
        <f>IF(AND($B32="Milestone",$D32&gt;=AE$7,$D32&lt;=EOMONTH(AE$7,0)),"◆","")</f>
        <v/>
      </c>
      <c r="AF32" s="27">
        <f>IF(AND($B32="Milestone",$D32&gt;=AF$7,$D32&lt;=EOMONTH(AF$7,0)),"◆","")</f>
        <v/>
      </c>
      <c r="AG32" s="27">
        <f>IF(AND($B32="Milestone",$D32&gt;=AG$7,$D32&lt;=EOMONTH(AG$7,0)),"◆","")</f>
        <v/>
      </c>
      <c r="AH32" s="27">
        <f>IF(AND($B32="Milestone",$D32&gt;=AH$7,$D32&lt;=EOMONTH(AH$7,0)),"◆","")</f>
        <v/>
      </c>
      <c r="AI32" s="27">
        <f>IF(AND($B32="Milestone",$D32&gt;=AI$7,$D32&lt;=EOMONTH(AI$7,0)),"◆","")</f>
        <v/>
      </c>
      <c r="AJ32" s="27">
        <f>IF(AND($B32="Milestone",$D32&gt;=AJ$7,$D32&lt;=EOMONTH(AJ$7,0)),"◆","")</f>
        <v/>
      </c>
      <c r="AK32" s="27">
        <f>IF(AND($B32="Milestone",$D32&gt;=AK$7,$D32&lt;=EOMONTH(AK$7,0)),"◆","")</f>
        <v/>
      </c>
      <c r="AL32" s="27">
        <f>IF(AND($B32="Milestone",$D32&gt;=AL$7,$D32&lt;=EOMONTH(AL$7,0)),"◆","")</f>
        <v/>
      </c>
      <c r="AM32" s="27">
        <f>IF(AND($B32="Milestone",$D32&gt;=AM$7,$D32&lt;=EOMONTH(AM$7,0)),"◆","")</f>
        <v/>
      </c>
      <c r="AN32" s="27">
        <f>IF(AND($B32="Milestone",$D32&gt;=AN$7,$D32&lt;=EOMONTH(AN$7,0)),"◆","")</f>
        <v/>
      </c>
      <c r="AO32" s="27">
        <f>IF(AND($B32="Milestone",$D32&gt;=AO$7,$D32&lt;=EOMONTH(AO$7,0)),"◆","")</f>
        <v/>
      </c>
      <c r="AP32" s="27">
        <f>IF(AND($B32="Milestone",$D32&gt;=AP$7,$D32&lt;=EOMONTH(AP$7,0)),"◆","")</f>
        <v/>
      </c>
      <c r="AQ32" s="27">
        <f>IF(AND($B32="Milestone",$D32&gt;=AQ$7,$D32&lt;=EOMONTH(AQ$7,0)),"◆","")</f>
        <v/>
      </c>
      <c r="AR32" s="27">
        <f>IF(AND($B32="Milestone",$D32&gt;=AR$7,$D32&lt;=EOMONTH(AR$7,0)),"◆","")</f>
        <v/>
      </c>
      <c r="AS32" s="27">
        <f>IF(AND($B32="Milestone",$D32&gt;=AS$7,$D32&lt;=EOMONTH(AS$7,0)),"◆","")</f>
        <v/>
      </c>
      <c r="AT32" s="27">
        <f>IF(AND($B32="Milestone",$D32&gt;=AT$7,$D32&lt;=EOMONTH(AT$7,0)),"◆","")</f>
        <v/>
      </c>
      <c r="AU32" s="27">
        <f>IF(AND($B32="Milestone",$D32&gt;=AU$7,$D32&lt;=EOMONTH(AU$7,0)),"◆","")</f>
        <v/>
      </c>
      <c r="AV32" s="27">
        <f>IF(AND($B32="Milestone",$D32&gt;=AV$7,$D32&lt;=EOMONTH(AV$7,0)),"◆","")</f>
        <v/>
      </c>
      <c r="AW32" s="27">
        <f>IF(AND($B32="Milestone",$D32&gt;=AW$7,$D32&lt;=EOMONTH(AW$7,0)),"◆","")</f>
        <v/>
      </c>
      <c r="AX32" s="27">
        <f>IF(AND($B32="Milestone",$D32&gt;=AX$7,$D32&lt;=EOMONTH(AX$7,0)),"◆","")</f>
        <v/>
      </c>
      <c r="AY32" s="27">
        <f>IF(AND($B32="Milestone",$D32&gt;=AY$7,$D32&lt;=EOMONTH(AY$7,0)),"◆","")</f>
        <v/>
      </c>
      <c r="AZ32" s="27">
        <f>IF(AND($B32="Milestone",$D32&gt;=AZ$7,$D32&lt;=EOMONTH(AZ$7,0)),"◆","")</f>
        <v/>
      </c>
      <c r="BA32" s="27">
        <f>IF(AND($B32="Milestone",$D32&gt;=BA$7,$D32&lt;=EOMONTH(BA$7,0)),"◆","")</f>
        <v/>
      </c>
      <c r="BB32" s="27">
        <f>IF(AND($B32="Milestone",$D32&gt;=BB$7,$D32&lt;=EOMONTH(BB$7,0)),"◆","")</f>
        <v/>
      </c>
      <c r="BC32" s="27">
        <f>IF(AND($B32="Milestone",$D32&gt;=BC$7,$D32&lt;=EOMONTH(BC$7,0)),"◆","")</f>
        <v/>
      </c>
      <c r="BD32" s="27">
        <f>IF(AND($B32="Milestone",$D32&gt;=BD$7,$D32&lt;=EOMONTH(BD$7,0)),"◆","")</f>
        <v/>
      </c>
      <c r="BE32" s="27">
        <f>IF(AND($B32="Milestone",$D32&gt;=BE$7,$D32&lt;=EOMONTH(BE$7,0)),"◆","")</f>
        <v/>
      </c>
      <c r="BF32" s="27">
        <f>IF(AND($B32="Milestone",$D32&gt;=BF$7,$D32&lt;=EOMONTH(BF$7,0)),"◆","")</f>
        <v/>
      </c>
      <c r="BG32" s="27">
        <f>IF(AND($B32="Milestone",$D32&gt;=BG$7,$D32&lt;=EOMONTH(BG$7,0)),"◆","")</f>
        <v/>
      </c>
      <c r="BH32" s="27">
        <f>IF(AND($B32="Milestone",$D32&gt;=BH$7,$D32&lt;=EOMONTH(BH$7,0)),"◆","")</f>
        <v/>
      </c>
      <c r="BI32" s="27">
        <f>IF(AND($B32="Milestone",$D32&gt;=BI$7,$D32&lt;=EOMONTH(BI$7,0)),"◆","")</f>
        <v/>
      </c>
      <c r="BJ32" s="27">
        <f>IF(AND($B32="Milestone",$D32&gt;=BJ$7,$D32&lt;=EOMONTH(BJ$7,0)),"◆","")</f>
        <v/>
      </c>
    </row>
    <row r="33">
      <c r="A33" s="28" t="inlineStr">
        <is>
          <t xml:space="preserve">   Study 3: plan and set up</t>
        </is>
      </c>
      <c r="B33" s="29" t="inlineStr">
        <is>
          <t>Task</t>
        </is>
      </c>
      <c r="C33" s="30">
        <f>$C$3+ROUND(0.5671*($C$4-$C$3),0)</f>
        <v/>
      </c>
      <c r="D33" s="30">
        <f>$C$3+ROUND(0.5937*($C$4-$C$3),0)</f>
        <v/>
      </c>
      <c r="E33" s="29">
        <f>IF(AND(ISNUMBER(C33),ISNUMBER(D33)),D33-C33+1,"")</f>
        <v/>
      </c>
      <c r="F33" s="29" t="inlineStr">
        <is>
          <t>Not started</t>
        </is>
      </c>
      <c r="G33" s="27">
        <f>IF(AND($B33="Milestone",$D33&gt;=G$7,$D33&lt;=EOMONTH(G$7,0)),"◆","")</f>
        <v/>
      </c>
      <c r="H33" s="27">
        <f>IF(AND($B33="Milestone",$D33&gt;=H$7,$D33&lt;=EOMONTH(H$7,0)),"◆","")</f>
        <v/>
      </c>
      <c r="I33" s="27">
        <f>IF(AND($B33="Milestone",$D33&gt;=I$7,$D33&lt;=EOMONTH(I$7,0)),"◆","")</f>
        <v/>
      </c>
      <c r="J33" s="27">
        <f>IF(AND($B33="Milestone",$D33&gt;=J$7,$D33&lt;=EOMONTH(J$7,0)),"◆","")</f>
        <v/>
      </c>
      <c r="K33" s="27">
        <f>IF(AND($B33="Milestone",$D33&gt;=K$7,$D33&lt;=EOMONTH(K$7,0)),"◆","")</f>
        <v/>
      </c>
      <c r="L33" s="27">
        <f>IF(AND($B33="Milestone",$D33&gt;=L$7,$D33&lt;=EOMONTH(L$7,0)),"◆","")</f>
        <v/>
      </c>
      <c r="M33" s="27">
        <f>IF(AND($B33="Milestone",$D33&gt;=M$7,$D33&lt;=EOMONTH(M$7,0)),"◆","")</f>
        <v/>
      </c>
      <c r="N33" s="27">
        <f>IF(AND($B33="Milestone",$D33&gt;=N$7,$D33&lt;=EOMONTH(N$7,0)),"◆","")</f>
        <v/>
      </c>
      <c r="O33" s="27">
        <f>IF(AND($B33="Milestone",$D33&gt;=O$7,$D33&lt;=EOMONTH(O$7,0)),"◆","")</f>
        <v/>
      </c>
      <c r="P33" s="27">
        <f>IF(AND($B33="Milestone",$D33&gt;=P$7,$D33&lt;=EOMONTH(P$7,0)),"◆","")</f>
        <v/>
      </c>
      <c r="Q33" s="27">
        <f>IF(AND($B33="Milestone",$D33&gt;=Q$7,$D33&lt;=EOMONTH(Q$7,0)),"◆","")</f>
        <v/>
      </c>
      <c r="R33" s="27">
        <f>IF(AND($B33="Milestone",$D33&gt;=R$7,$D33&lt;=EOMONTH(R$7,0)),"◆","")</f>
        <v/>
      </c>
      <c r="S33" s="27">
        <f>IF(AND($B33="Milestone",$D33&gt;=S$7,$D33&lt;=EOMONTH(S$7,0)),"◆","")</f>
        <v/>
      </c>
      <c r="T33" s="27">
        <f>IF(AND($B33="Milestone",$D33&gt;=T$7,$D33&lt;=EOMONTH(T$7,0)),"◆","")</f>
        <v/>
      </c>
      <c r="U33" s="27">
        <f>IF(AND($B33="Milestone",$D33&gt;=U$7,$D33&lt;=EOMONTH(U$7,0)),"◆","")</f>
        <v/>
      </c>
      <c r="V33" s="27">
        <f>IF(AND($B33="Milestone",$D33&gt;=V$7,$D33&lt;=EOMONTH(V$7,0)),"◆","")</f>
        <v/>
      </c>
      <c r="W33" s="27">
        <f>IF(AND($B33="Milestone",$D33&gt;=W$7,$D33&lt;=EOMONTH(W$7,0)),"◆","")</f>
        <v/>
      </c>
      <c r="X33" s="27">
        <f>IF(AND($B33="Milestone",$D33&gt;=X$7,$D33&lt;=EOMONTH(X$7,0)),"◆","")</f>
        <v/>
      </c>
      <c r="Y33" s="27">
        <f>IF(AND($B33="Milestone",$D33&gt;=Y$7,$D33&lt;=EOMONTH(Y$7,0)),"◆","")</f>
        <v/>
      </c>
      <c r="Z33" s="27">
        <f>IF(AND($B33="Milestone",$D33&gt;=Z$7,$D33&lt;=EOMONTH(Z$7,0)),"◆","")</f>
        <v/>
      </c>
      <c r="AA33" s="27">
        <f>IF(AND($B33="Milestone",$D33&gt;=AA$7,$D33&lt;=EOMONTH(AA$7,0)),"◆","")</f>
        <v/>
      </c>
      <c r="AB33" s="27">
        <f>IF(AND($B33="Milestone",$D33&gt;=AB$7,$D33&lt;=EOMONTH(AB$7,0)),"◆","")</f>
        <v/>
      </c>
      <c r="AC33" s="27">
        <f>IF(AND($B33="Milestone",$D33&gt;=AC$7,$D33&lt;=EOMONTH(AC$7,0)),"◆","")</f>
        <v/>
      </c>
      <c r="AD33" s="27">
        <f>IF(AND($B33="Milestone",$D33&gt;=AD$7,$D33&lt;=EOMONTH(AD$7,0)),"◆","")</f>
        <v/>
      </c>
      <c r="AE33" s="27">
        <f>IF(AND($B33="Milestone",$D33&gt;=AE$7,$D33&lt;=EOMONTH(AE$7,0)),"◆","")</f>
        <v/>
      </c>
      <c r="AF33" s="27">
        <f>IF(AND($B33="Milestone",$D33&gt;=AF$7,$D33&lt;=EOMONTH(AF$7,0)),"◆","")</f>
        <v/>
      </c>
      <c r="AG33" s="27">
        <f>IF(AND($B33="Milestone",$D33&gt;=AG$7,$D33&lt;=EOMONTH(AG$7,0)),"◆","")</f>
        <v/>
      </c>
      <c r="AH33" s="27">
        <f>IF(AND($B33="Milestone",$D33&gt;=AH$7,$D33&lt;=EOMONTH(AH$7,0)),"◆","")</f>
        <v/>
      </c>
      <c r="AI33" s="27">
        <f>IF(AND($B33="Milestone",$D33&gt;=AI$7,$D33&lt;=EOMONTH(AI$7,0)),"◆","")</f>
        <v/>
      </c>
      <c r="AJ33" s="27">
        <f>IF(AND($B33="Milestone",$D33&gt;=AJ$7,$D33&lt;=EOMONTH(AJ$7,0)),"◆","")</f>
        <v/>
      </c>
      <c r="AK33" s="27">
        <f>IF(AND($B33="Milestone",$D33&gt;=AK$7,$D33&lt;=EOMONTH(AK$7,0)),"◆","")</f>
        <v/>
      </c>
      <c r="AL33" s="27">
        <f>IF(AND($B33="Milestone",$D33&gt;=AL$7,$D33&lt;=EOMONTH(AL$7,0)),"◆","")</f>
        <v/>
      </c>
      <c r="AM33" s="27">
        <f>IF(AND($B33="Milestone",$D33&gt;=AM$7,$D33&lt;=EOMONTH(AM$7,0)),"◆","")</f>
        <v/>
      </c>
      <c r="AN33" s="27">
        <f>IF(AND($B33="Milestone",$D33&gt;=AN$7,$D33&lt;=EOMONTH(AN$7,0)),"◆","")</f>
        <v/>
      </c>
      <c r="AO33" s="27">
        <f>IF(AND($B33="Milestone",$D33&gt;=AO$7,$D33&lt;=EOMONTH(AO$7,0)),"◆","")</f>
        <v/>
      </c>
      <c r="AP33" s="27">
        <f>IF(AND($B33="Milestone",$D33&gt;=AP$7,$D33&lt;=EOMONTH(AP$7,0)),"◆","")</f>
        <v/>
      </c>
      <c r="AQ33" s="27">
        <f>IF(AND($B33="Milestone",$D33&gt;=AQ$7,$D33&lt;=EOMONTH(AQ$7,0)),"◆","")</f>
        <v/>
      </c>
      <c r="AR33" s="27">
        <f>IF(AND($B33="Milestone",$D33&gt;=AR$7,$D33&lt;=EOMONTH(AR$7,0)),"◆","")</f>
        <v/>
      </c>
      <c r="AS33" s="27">
        <f>IF(AND($B33="Milestone",$D33&gt;=AS$7,$D33&lt;=EOMONTH(AS$7,0)),"◆","")</f>
        <v/>
      </c>
      <c r="AT33" s="27">
        <f>IF(AND($B33="Milestone",$D33&gt;=AT$7,$D33&lt;=EOMONTH(AT$7,0)),"◆","")</f>
        <v/>
      </c>
      <c r="AU33" s="27">
        <f>IF(AND($B33="Milestone",$D33&gt;=AU$7,$D33&lt;=EOMONTH(AU$7,0)),"◆","")</f>
        <v/>
      </c>
      <c r="AV33" s="27">
        <f>IF(AND($B33="Milestone",$D33&gt;=AV$7,$D33&lt;=EOMONTH(AV$7,0)),"◆","")</f>
        <v/>
      </c>
      <c r="AW33" s="27">
        <f>IF(AND($B33="Milestone",$D33&gt;=AW$7,$D33&lt;=EOMONTH(AW$7,0)),"◆","")</f>
        <v/>
      </c>
      <c r="AX33" s="27">
        <f>IF(AND($B33="Milestone",$D33&gt;=AX$7,$D33&lt;=EOMONTH(AX$7,0)),"◆","")</f>
        <v/>
      </c>
      <c r="AY33" s="27">
        <f>IF(AND($B33="Milestone",$D33&gt;=AY$7,$D33&lt;=EOMONTH(AY$7,0)),"◆","")</f>
        <v/>
      </c>
      <c r="AZ33" s="27">
        <f>IF(AND($B33="Milestone",$D33&gt;=AZ$7,$D33&lt;=EOMONTH(AZ$7,0)),"◆","")</f>
        <v/>
      </c>
      <c r="BA33" s="27">
        <f>IF(AND($B33="Milestone",$D33&gt;=BA$7,$D33&lt;=EOMONTH(BA$7,0)),"◆","")</f>
        <v/>
      </c>
      <c r="BB33" s="27">
        <f>IF(AND($B33="Milestone",$D33&gt;=BB$7,$D33&lt;=EOMONTH(BB$7,0)),"◆","")</f>
        <v/>
      </c>
      <c r="BC33" s="27">
        <f>IF(AND($B33="Milestone",$D33&gt;=BC$7,$D33&lt;=EOMONTH(BC$7,0)),"◆","")</f>
        <v/>
      </c>
      <c r="BD33" s="27">
        <f>IF(AND($B33="Milestone",$D33&gt;=BD$7,$D33&lt;=EOMONTH(BD$7,0)),"◆","")</f>
        <v/>
      </c>
      <c r="BE33" s="27">
        <f>IF(AND($B33="Milestone",$D33&gt;=BE$7,$D33&lt;=EOMONTH(BE$7,0)),"◆","")</f>
        <v/>
      </c>
      <c r="BF33" s="27">
        <f>IF(AND($B33="Milestone",$D33&gt;=BF$7,$D33&lt;=EOMONTH(BF$7,0)),"◆","")</f>
        <v/>
      </c>
      <c r="BG33" s="27">
        <f>IF(AND($B33="Milestone",$D33&gt;=BG$7,$D33&lt;=EOMONTH(BG$7,0)),"◆","")</f>
        <v/>
      </c>
      <c r="BH33" s="27">
        <f>IF(AND($B33="Milestone",$D33&gt;=BH$7,$D33&lt;=EOMONTH(BH$7,0)),"◆","")</f>
        <v/>
      </c>
      <c r="BI33" s="27">
        <f>IF(AND($B33="Milestone",$D33&gt;=BI$7,$D33&lt;=EOMONTH(BI$7,0)),"◆","")</f>
        <v/>
      </c>
      <c r="BJ33" s="27">
        <f>IF(AND($B33="Milestone",$D33&gt;=BJ$7,$D33&lt;=EOMONTH(BJ$7,0)),"◆","")</f>
        <v/>
      </c>
    </row>
    <row r="34">
      <c r="A34" s="28" t="inlineStr">
        <is>
          <t xml:space="preserve">   Study 3: collect the data</t>
        </is>
      </c>
      <c r="B34" s="29" t="inlineStr">
        <is>
          <t>Task</t>
        </is>
      </c>
      <c r="C34" s="30">
        <f>$C$3+ROUND(0.5937*($C$4-$C$3),0)</f>
        <v/>
      </c>
      <c r="D34" s="30">
        <f>$C$3+ROUND(0.6541*($C$4-$C$3),0)</f>
        <v/>
      </c>
      <c r="E34" s="29">
        <f>IF(AND(ISNUMBER(C34),ISNUMBER(D34)),D34-C34+1,"")</f>
        <v/>
      </c>
      <c r="F34" s="29" t="inlineStr">
        <is>
          <t>Not started</t>
        </is>
      </c>
      <c r="G34" s="27">
        <f>IF(AND($B34="Milestone",$D34&gt;=G$7,$D34&lt;=EOMONTH(G$7,0)),"◆","")</f>
        <v/>
      </c>
      <c r="H34" s="27">
        <f>IF(AND($B34="Milestone",$D34&gt;=H$7,$D34&lt;=EOMONTH(H$7,0)),"◆","")</f>
        <v/>
      </c>
      <c r="I34" s="27">
        <f>IF(AND($B34="Milestone",$D34&gt;=I$7,$D34&lt;=EOMONTH(I$7,0)),"◆","")</f>
        <v/>
      </c>
      <c r="J34" s="27">
        <f>IF(AND($B34="Milestone",$D34&gt;=J$7,$D34&lt;=EOMONTH(J$7,0)),"◆","")</f>
        <v/>
      </c>
      <c r="K34" s="27">
        <f>IF(AND($B34="Milestone",$D34&gt;=K$7,$D34&lt;=EOMONTH(K$7,0)),"◆","")</f>
        <v/>
      </c>
      <c r="L34" s="27">
        <f>IF(AND($B34="Milestone",$D34&gt;=L$7,$D34&lt;=EOMONTH(L$7,0)),"◆","")</f>
        <v/>
      </c>
      <c r="M34" s="27">
        <f>IF(AND($B34="Milestone",$D34&gt;=M$7,$D34&lt;=EOMONTH(M$7,0)),"◆","")</f>
        <v/>
      </c>
      <c r="N34" s="27">
        <f>IF(AND($B34="Milestone",$D34&gt;=N$7,$D34&lt;=EOMONTH(N$7,0)),"◆","")</f>
        <v/>
      </c>
      <c r="O34" s="27">
        <f>IF(AND($B34="Milestone",$D34&gt;=O$7,$D34&lt;=EOMONTH(O$7,0)),"◆","")</f>
        <v/>
      </c>
      <c r="P34" s="27">
        <f>IF(AND($B34="Milestone",$D34&gt;=P$7,$D34&lt;=EOMONTH(P$7,0)),"◆","")</f>
        <v/>
      </c>
      <c r="Q34" s="27">
        <f>IF(AND($B34="Milestone",$D34&gt;=Q$7,$D34&lt;=EOMONTH(Q$7,0)),"◆","")</f>
        <v/>
      </c>
      <c r="R34" s="27">
        <f>IF(AND($B34="Milestone",$D34&gt;=R$7,$D34&lt;=EOMONTH(R$7,0)),"◆","")</f>
        <v/>
      </c>
      <c r="S34" s="27">
        <f>IF(AND($B34="Milestone",$D34&gt;=S$7,$D34&lt;=EOMONTH(S$7,0)),"◆","")</f>
        <v/>
      </c>
      <c r="T34" s="27">
        <f>IF(AND($B34="Milestone",$D34&gt;=T$7,$D34&lt;=EOMONTH(T$7,0)),"◆","")</f>
        <v/>
      </c>
      <c r="U34" s="27">
        <f>IF(AND($B34="Milestone",$D34&gt;=U$7,$D34&lt;=EOMONTH(U$7,0)),"◆","")</f>
        <v/>
      </c>
      <c r="V34" s="27">
        <f>IF(AND($B34="Milestone",$D34&gt;=V$7,$D34&lt;=EOMONTH(V$7,0)),"◆","")</f>
        <v/>
      </c>
      <c r="W34" s="27">
        <f>IF(AND($B34="Milestone",$D34&gt;=W$7,$D34&lt;=EOMONTH(W$7,0)),"◆","")</f>
        <v/>
      </c>
      <c r="X34" s="27">
        <f>IF(AND($B34="Milestone",$D34&gt;=X$7,$D34&lt;=EOMONTH(X$7,0)),"◆","")</f>
        <v/>
      </c>
      <c r="Y34" s="27">
        <f>IF(AND($B34="Milestone",$D34&gt;=Y$7,$D34&lt;=EOMONTH(Y$7,0)),"◆","")</f>
        <v/>
      </c>
      <c r="Z34" s="27">
        <f>IF(AND($B34="Milestone",$D34&gt;=Z$7,$D34&lt;=EOMONTH(Z$7,0)),"◆","")</f>
        <v/>
      </c>
      <c r="AA34" s="27">
        <f>IF(AND($B34="Milestone",$D34&gt;=AA$7,$D34&lt;=EOMONTH(AA$7,0)),"◆","")</f>
        <v/>
      </c>
      <c r="AB34" s="27">
        <f>IF(AND($B34="Milestone",$D34&gt;=AB$7,$D34&lt;=EOMONTH(AB$7,0)),"◆","")</f>
        <v/>
      </c>
      <c r="AC34" s="27">
        <f>IF(AND($B34="Milestone",$D34&gt;=AC$7,$D34&lt;=EOMONTH(AC$7,0)),"◆","")</f>
        <v/>
      </c>
      <c r="AD34" s="27">
        <f>IF(AND($B34="Milestone",$D34&gt;=AD$7,$D34&lt;=EOMONTH(AD$7,0)),"◆","")</f>
        <v/>
      </c>
      <c r="AE34" s="27">
        <f>IF(AND($B34="Milestone",$D34&gt;=AE$7,$D34&lt;=EOMONTH(AE$7,0)),"◆","")</f>
        <v/>
      </c>
      <c r="AF34" s="27">
        <f>IF(AND($B34="Milestone",$D34&gt;=AF$7,$D34&lt;=EOMONTH(AF$7,0)),"◆","")</f>
        <v/>
      </c>
      <c r="AG34" s="27">
        <f>IF(AND($B34="Milestone",$D34&gt;=AG$7,$D34&lt;=EOMONTH(AG$7,0)),"◆","")</f>
        <v/>
      </c>
      <c r="AH34" s="27">
        <f>IF(AND($B34="Milestone",$D34&gt;=AH$7,$D34&lt;=EOMONTH(AH$7,0)),"◆","")</f>
        <v/>
      </c>
      <c r="AI34" s="27">
        <f>IF(AND($B34="Milestone",$D34&gt;=AI$7,$D34&lt;=EOMONTH(AI$7,0)),"◆","")</f>
        <v/>
      </c>
      <c r="AJ34" s="27">
        <f>IF(AND($B34="Milestone",$D34&gt;=AJ$7,$D34&lt;=EOMONTH(AJ$7,0)),"◆","")</f>
        <v/>
      </c>
      <c r="AK34" s="27">
        <f>IF(AND($B34="Milestone",$D34&gt;=AK$7,$D34&lt;=EOMONTH(AK$7,0)),"◆","")</f>
        <v/>
      </c>
      <c r="AL34" s="27">
        <f>IF(AND($B34="Milestone",$D34&gt;=AL$7,$D34&lt;=EOMONTH(AL$7,0)),"◆","")</f>
        <v/>
      </c>
      <c r="AM34" s="27">
        <f>IF(AND($B34="Milestone",$D34&gt;=AM$7,$D34&lt;=EOMONTH(AM$7,0)),"◆","")</f>
        <v/>
      </c>
      <c r="AN34" s="27">
        <f>IF(AND($B34="Milestone",$D34&gt;=AN$7,$D34&lt;=EOMONTH(AN$7,0)),"◆","")</f>
        <v/>
      </c>
      <c r="AO34" s="27">
        <f>IF(AND($B34="Milestone",$D34&gt;=AO$7,$D34&lt;=EOMONTH(AO$7,0)),"◆","")</f>
        <v/>
      </c>
      <c r="AP34" s="27">
        <f>IF(AND($B34="Milestone",$D34&gt;=AP$7,$D34&lt;=EOMONTH(AP$7,0)),"◆","")</f>
        <v/>
      </c>
      <c r="AQ34" s="27">
        <f>IF(AND($B34="Milestone",$D34&gt;=AQ$7,$D34&lt;=EOMONTH(AQ$7,0)),"◆","")</f>
        <v/>
      </c>
      <c r="AR34" s="27">
        <f>IF(AND($B34="Milestone",$D34&gt;=AR$7,$D34&lt;=EOMONTH(AR$7,0)),"◆","")</f>
        <v/>
      </c>
      <c r="AS34" s="27">
        <f>IF(AND($B34="Milestone",$D34&gt;=AS$7,$D34&lt;=EOMONTH(AS$7,0)),"◆","")</f>
        <v/>
      </c>
      <c r="AT34" s="27">
        <f>IF(AND($B34="Milestone",$D34&gt;=AT$7,$D34&lt;=EOMONTH(AT$7,0)),"◆","")</f>
        <v/>
      </c>
      <c r="AU34" s="27">
        <f>IF(AND($B34="Milestone",$D34&gt;=AU$7,$D34&lt;=EOMONTH(AU$7,0)),"◆","")</f>
        <v/>
      </c>
      <c r="AV34" s="27">
        <f>IF(AND($B34="Milestone",$D34&gt;=AV$7,$D34&lt;=EOMONTH(AV$7,0)),"◆","")</f>
        <v/>
      </c>
      <c r="AW34" s="27">
        <f>IF(AND($B34="Milestone",$D34&gt;=AW$7,$D34&lt;=EOMONTH(AW$7,0)),"◆","")</f>
        <v/>
      </c>
      <c r="AX34" s="27">
        <f>IF(AND($B34="Milestone",$D34&gt;=AX$7,$D34&lt;=EOMONTH(AX$7,0)),"◆","")</f>
        <v/>
      </c>
      <c r="AY34" s="27">
        <f>IF(AND($B34="Milestone",$D34&gt;=AY$7,$D34&lt;=EOMONTH(AY$7,0)),"◆","")</f>
        <v/>
      </c>
      <c r="AZ34" s="27">
        <f>IF(AND($B34="Milestone",$D34&gt;=AZ$7,$D34&lt;=EOMONTH(AZ$7,0)),"◆","")</f>
        <v/>
      </c>
      <c r="BA34" s="27">
        <f>IF(AND($B34="Milestone",$D34&gt;=BA$7,$D34&lt;=EOMONTH(BA$7,0)),"◆","")</f>
        <v/>
      </c>
      <c r="BB34" s="27">
        <f>IF(AND($B34="Milestone",$D34&gt;=BB$7,$D34&lt;=EOMONTH(BB$7,0)),"◆","")</f>
        <v/>
      </c>
      <c r="BC34" s="27">
        <f>IF(AND($B34="Milestone",$D34&gt;=BC$7,$D34&lt;=EOMONTH(BC$7,0)),"◆","")</f>
        <v/>
      </c>
      <c r="BD34" s="27">
        <f>IF(AND($B34="Milestone",$D34&gt;=BD$7,$D34&lt;=EOMONTH(BD$7,0)),"◆","")</f>
        <v/>
      </c>
      <c r="BE34" s="27">
        <f>IF(AND($B34="Milestone",$D34&gt;=BE$7,$D34&lt;=EOMONTH(BE$7,0)),"◆","")</f>
        <v/>
      </c>
      <c r="BF34" s="27">
        <f>IF(AND($B34="Milestone",$D34&gt;=BF$7,$D34&lt;=EOMONTH(BF$7,0)),"◆","")</f>
        <v/>
      </c>
      <c r="BG34" s="27">
        <f>IF(AND($B34="Milestone",$D34&gt;=BG$7,$D34&lt;=EOMONTH(BG$7,0)),"◆","")</f>
        <v/>
      </c>
      <c r="BH34" s="27">
        <f>IF(AND($B34="Milestone",$D34&gt;=BH$7,$D34&lt;=EOMONTH(BH$7,0)),"◆","")</f>
        <v/>
      </c>
      <c r="BI34" s="27">
        <f>IF(AND($B34="Milestone",$D34&gt;=BI$7,$D34&lt;=EOMONTH(BI$7,0)),"◆","")</f>
        <v/>
      </c>
      <c r="BJ34" s="27">
        <f>IF(AND($B34="Milestone",$D34&gt;=BJ$7,$D34&lt;=EOMONTH(BJ$7,0)),"◆","")</f>
        <v/>
      </c>
    </row>
    <row r="35">
      <c r="A35" s="28" t="inlineStr">
        <is>
          <t xml:space="preserve">   Study 3: analyse and write up</t>
        </is>
      </c>
      <c r="B35" s="29" t="inlineStr">
        <is>
          <t>Task</t>
        </is>
      </c>
      <c r="C35" s="30">
        <f>$C$3+ROUND(0.6541*($C$4-$C$3),0)</f>
        <v/>
      </c>
      <c r="D35" s="30">
        <f>$C$3+ROUND(0.7004*($C$4-$C$3),0)</f>
        <v/>
      </c>
      <c r="E35" s="29">
        <f>IF(AND(ISNUMBER(C35),ISNUMBER(D35)),D35-C35+1,"")</f>
        <v/>
      </c>
      <c r="F35" s="29" t="inlineStr">
        <is>
          <t>Not started</t>
        </is>
      </c>
      <c r="G35" s="27">
        <f>IF(AND($B35="Milestone",$D35&gt;=G$7,$D35&lt;=EOMONTH(G$7,0)),"◆","")</f>
        <v/>
      </c>
      <c r="H35" s="27">
        <f>IF(AND($B35="Milestone",$D35&gt;=H$7,$D35&lt;=EOMONTH(H$7,0)),"◆","")</f>
        <v/>
      </c>
      <c r="I35" s="27">
        <f>IF(AND($B35="Milestone",$D35&gt;=I$7,$D35&lt;=EOMONTH(I$7,0)),"◆","")</f>
        <v/>
      </c>
      <c r="J35" s="27">
        <f>IF(AND($B35="Milestone",$D35&gt;=J$7,$D35&lt;=EOMONTH(J$7,0)),"◆","")</f>
        <v/>
      </c>
      <c r="K35" s="27">
        <f>IF(AND($B35="Milestone",$D35&gt;=K$7,$D35&lt;=EOMONTH(K$7,0)),"◆","")</f>
        <v/>
      </c>
      <c r="L35" s="27">
        <f>IF(AND($B35="Milestone",$D35&gt;=L$7,$D35&lt;=EOMONTH(L$7,0)),"◆","")</f>
        <v/>
      </c>
      <c r="M35" s="27">
        <f>IF(AND($B35="Milestone",$D35&gt;=M$7,$D35&lt;=EOMONTH(M$7,0)),"◆","")</f>
        <v/>
      </c>
      <c r="N35" s="27">
        <f>IF(AND($B35="Milestone",$D35&gt;=N$7,$D35&lt;=EOMONTH(N$7,0)),"◆","")</f>
        <v/>
      </c>
      <c r="O35" s="27">
        <f>IF(AND($B35="Milestone",$D35&gt;=O$7,$D35&lt;=EOMONTH(O$7,0)),"◆","")</f>
        <v/>
      </c>
      <c r="P35" s="27">
        <f>IF(AND($B35="Milestone",$D35&gt;=P$7,$D35&lt;=EOMONTH(P$7,0)),"◆","")</f>
        <v/>
      </c>
      <c r="Q35" s="27">
        <f>IF(AND($B35="Milestone",$D35&gt;=Q$7,$D35&lt;=EOMONTH(Q$7,0)),"◆","")</f>
        <v/>
      </c>
      <c r="R35" s="27">
        <f>IF(AND($B35="Milestone",$D35&gt;=R$7,$D35&lt;=EOMONTH(R$7,0)),"◆","")</f>
        <v/>
      </c>
      <c r="S35" s="27">
        <f>IF(AND($B35="Milestone",$D35&gt;=S$7,$D35&lt;=EOMONTH(S$7,0)),"◆","")</f>
        <v/>
      </c>
      <c r="T35" s="27">
        <f>IF(AND($B35="Milestone",$D35&gt;=T$7,$D35&lt;=EOMONTH(T$7,0)),"◆","")</f>
        <v/>
      </c>
      <c r="U35" s="27">
        <f>IF(AND($B35="Milestone",$D35&gt;=U$7,$D35&lt;=EOMONTH(U$7,0)),"◆","")</f>
        <v/>
      </c>
      <c r="V35" s="27">
        <f>IF(AND($B35="Milestone",$D35&gt;=V$7,$D35&lt;=EOMONTH(V$7,0)),"◆","")</f>
        <v/>
      </c>
      <c r="W35" s="27">
        <f>IF(AND($B35="Milestone",$D35&gt;=W$7,$D35&lt;=EOMONTH(W$7,0)),"◆","")</f>
        <v/>
      </c>
      <c r="X35" s="27">
        <f>IF(AND($B35="Milestone",$D35&gt;=X$7,$D35&lt;=EOMONTH(X$7,0)),"◆","")</f>
        <v/>
      </c>
      <c r="Y35" s="27">
        <f>IF(AND($B35="Milestone",$D35&gt;=Y$7,$D35&lt;=EOMONTH(Y$7,0)),"◆","")</f>
        <v/>
      </c>
      <c r="Z35" s="27">
        <f>IF(AND($B35="Milestone",$D35&gt;=Z$7,$D35&lt;=EOMONTH(Z$7,0)),"◆","")</f>
        <v/>
      </c>
      <c r="AA35" s="27">
        <f>IF(AND($B35="Milestone",$D35&gt;=AA$7,$D35&lt;=EOMONTH(AA$7,0)),"◆","")</f>
        <v/>
      </c>
      <c r="AB35" s="27">
        <f>IF(AND($B35="Milestone",$D35&gt;=AB$7,$D35&lt;=EOMONTH(AB$7,0)),"◆","")</f>
        <v/>
      </c>
      <c r="AC35" s="27">
        <f>IF(AND($B35="Milestone",$D35&gt;=AC$7,$D35&lt;=EOMONTH(AC$7,0)),"◆","")</f>
        <v/>
      </c>
      <c r="AD35" s="27">
        <f>IF(AND($B35="Milestone",$D35&gt;=AD$7,$D35&lt;=EOMONTH(AD$7,0)),"◆","")</f>
        <v/>
      </c>
      <c r="AE35" s="27">
        <f>IF(AND($B35="Milestone",$D35&gt;=AE$7,$D35&lt;=EOMONTH(AE$7,0)),"◆","")</f>
        <v/>
      </c>
      <c r="AF35" s="27">
        <f>IF(AND($B35="Milestone",$D35&gt;=AF$7,$D35&lt;=EOMONTH(AF$7,0)),"◆","")</f>
        <v/>
      </c>
      <c r="AG35" s="27">
        <f>IF(AND($B35="Milestone",$D35&gt;=AG$7,$D35&lt;=EOMONTH(AG$7,0)),"◆","")</f>
        <v/>
      </c>
      <c r="AH35" s="27">
        <f>IF(AND($B35="Milestone",$D35&gt;=AH$7,$D35&lt;=EOMONTH(AH$7,0)),"◆","")</f>
        <v/>
      </c>
      <c r="AI35" s="27">
        <f>IF(AND($B35="Milestone",$D35&gt;=AI$7,$D35&lt;=EOMONTH(AI$7,0)),"◆","")</f>
        <v/>
      </c>
      <c r="AJ35" s="27">
        <f>IF(AND($B35="Milestone",$D35&gt;=AJ$7,$D35&lt;=EOMONTH(AJ$7,0)),"◆","")</f>
        <v/>
      </c>
      <c r="AK35" s="27">
        <f>IF(AND($B35="Milestone",$D35&gt;=AK$7,$D35&lt;=EOMONTH(AK$7,0)),"◆","")</f>
        <v/>
      </c>
      <c r="AL35" s="27">
        <f>IF(AND($B35="Milestone",$D35&gt;=AL$7,$D35&lt;=EOMONTH(AL$7,0)),"◆","")</f>
        <v/>
      </c>
      <c r="AM35" s="27">
        <f>IF(AND($B35="Milestone",$D35&gt;=AM$7,$D35&lt;=EOMONTH(AM$7,0)),"◆","")</f>
        <v/>
      </c>
      <c r="AN35" s="27">
        <f>IF(AND($B35="Milestone",$D35&gt;=AN$7,$D35&lt;=EOMONTH(AN$7,0)),"◆","")</f>
        <v/>
      </c>
      <c r="AO35" s="27">
        <f>IF(AND($B35="Milestone",$D35&gt;=AO$7,$D35&lt;=EOMONTH(AO$7,0)),"◆","")</f>
        <v/>
      </c>
      <c r="AP35" s="27">
        <f>IF(AND($B35="Milestone",$D35&gt;=AP$7,$D35&lt;=EOMONTH(AP$7,0)),"◆","")</f>
        <v/>
      </c>
      <c r="AQ35" s="27">
        <f>IF(AND($B35="Milestone",$D35&gt;=AQ$7,$D35&lt;=EOMONTH(AQ$7,0)),"◆","")</f>
        <v/>
      </c>
      <c r="AR35" s="27">
        <f>IF(AND($B35="Milestone",$D35&gt;=AR$7,$D35&lt;=EOMONTH(AR$7,0)),"◆","")</f>
        <v/>
      </c>
      <c r="AS35" s="27">
        <f>IF(AND($B35="Milestone",$D35&gt;=AS$7,$D35&lt;=EOMONTH(AS$7,0)),"◆","")</f>
        <v/>
      </c>
      <c r="AT35" s="27">
        <f>IF(AND($B35="Milestone",$D35&gt;=AT$7,$D35&lt;=EOMONTH(AT$7,0)),"◆","")</f>
        <v/>
      </c>
      <c r="AU35" s="27">
        <f>IF(AND($B35="Milestone",$D35&gt;=AU$7,$D35&lt;=EOMONTH(AU$7,0)),"◆","")</f>
        <v/>
      </c>
      <c r="AV35" s="27">
        <f>IF(AND($B35="Milestone",$D35&gt;=AV$7,$D35&lt;=EOMONTH(AV$7,0)),"◆","")</f>
        <v/>
      </c>
      <c r="AW35" s="27">
        <f>IF(AND($B35="Milestone",$D35&gt;=AW$7,$D35&lt;=EOMONTH(AW$7,0)),"◆","")</f>
        <v/>
      </c>
      <c r="AX35" s="27">
        <f>IF(AND($B35="Milestone",$D35&gt;=AX$7,$D35&lt;=EOMONTH(AX$7,0)),"◆","")</f>
        <v/>
      </c>
      <c r="AY35" s="27">
        <f>IF(AND($B35="Milestone",$D35&gt;=AY$7,$D35&lt;=EOMONTH(AY$7,0)),"◆","")</f>
        <v/>
      </c>
      <c r="AZ35" s="27">
        <f>IF(AND($B35="Milestone",$D35&gt;=AZ$7,$D35&lt;=EOMONTH(AZ$7,0)),"◆","")</f>
        <v/>
      </c>
      <c r="BA35" s="27">
        <f>IF(AND($B35="Milestone",$D35&gt;=BA$7,$D35&lt;=EOMONTH(BA$7,0)),"◆","")</f>
        <v/>
      </c>
      <c r="BB35" s="27">
        <f>IF(AND($B35="Milestone",$D35&gt;=BB$7,$D35&lt;=EOMONTH(BB$7,0)),"◆","")</f>
        <v/>
      </c>
      <c r="BC35" s="27">
        <f>IF(AND($B35="Milestone",$D35&gt;=BC$7,$D35&lt;=EOMONTH(BC$7,0)),"◆","")</f>
        <v/>
      </c>
      <c r="BD35" s="27">
        <f>IF(AND($B35="Milestone",$D35&gt;=BD$7,$D35&lt;=EOMONTH(BD$7,0)),"◆","")</f>
        <v/>
      </c>
      <c r="BE35" s="27">
        <f>IF(AND($B35="Milestone",$D35&gt;=BE$7,$D35&lt;=EOMONTH(BE$7,0)),"◆","")</f>
        <v/>
      </c>
      <c r="BF35" s="27">
        <f>IF(AND($B35="Milestone",$D35&gt;=BF$7,$D35&lt;=EOMONTH(BF$7,0)),"◆","")</f>
        <v/>
      </c>
      <c r="BG35" s="27">
        <f>IF(AND($B35="Milestone",$D35&gt;=BG$7,$D35&lt;=EOMONTH(BG$7,0)),"◆","")</f>
        <v/>
      </c>
      <c r="BH35" s="27">
        <f>IF(AND($B35="Milestone",$D35&gt;=BH$7,$D35&lt;=EOMONTH(BH$7,0)),"◆","")</f>
        <v/>
      </c>
      <c r="BI35" s="27">
        <f>IF(AND($B35="Milestone",$D35&gt;=BI$7,$D35&lt;=EOMONTH(BI$7,0)),"◆","")</f>
        <v/>
      </c>
      <c r="BJ35" s="27">
        <f>IF(AND($B35="Milestone",$D35&gt;=BJ$7,$D35&lt;=EOMONTH(BJ$7,0)),"◆","")</f>
        <v/>
      </c>
    </row>
    <row r="36">
      <c r="A36" s="28" t="inlineStr">
        <is>
          <t xml:space="preserve">   Annual progress review (year 3)</t>
        </is>
      </c>
      <c r="B36" s="29" t="inlineStr">
        <is>
          <t>Milestone</t>
        </is>
      </c>
      <c r="C36" s="30">
        <f>$C$3+ROUND(0.8588*($C$4-$C$3),0)</f>
        <v/>
      </c>
      <c r="D36" s="30">
        <f>$C$3+ROUND(0.8588*($C$4-$C$3),0)</f>
        <v/>
      </c>
      <c r="E36" s="29">
        <f>IF(AND(ISNUMBER(C36),ISNUMBER(D36)),D36-C36+1,"")</f>
        <v/>
      </c>
      <c r="F36" s="29" t="inlineStr">
        <is>
          <t>Not started</t>
        </is>
      </c>
      <c r="G36" s="27">
        <f>IF(AND($B36="Milestone",$D36&gt;=G$7,$D36&lt;=EOMONTH(G$7,0)),"◆","")</f>
        <v/>
      </c>
      <c r="H36" s="27">
        <f>IF(AND($B36="Milestone",$D36&gt;=H$7,$D36&lt;=EOMONTH(H$7,0)),"◆","")</f>
        <v/>
      </c>
      <c r="I36" s="27">
        <f>IF(AND($B36="Milestone",$D36&gt;=I$7,$D36&lt;=EOMONTH(I$7,0)),"◆","")</f>
        <v/>
      </c>
      <c r="J36" s="27">
        <f>IF(AND($B36="Milestone",$D36&gt;=J$7,$D36&lt;=EOMONTH(J$7,0)),"◆","")</f>
        <v/>
      </c>
      <c r="K36" s="27">
        <f>IF(AND($B36="Milestone",$D36&gt;=K$7,$D36&lt;=EOMONTH(K$7,0)),"◆","")</f>
        <v/>
      </c>
      <c r="L36" s="27">
        <f>IF(AND($B36="Milestone",$D36&gt;=L$7,$D36&lt;=EOMONTH(L$7,0)),"◆","")</f>
        <v/>
      </c>
      <c r="M36" s="27">
        <f>IF(AND($B36="Milestone",$D36&gt;=M$7,$D36&lt;=EOMONTH(M$7,0)),"◆","")</f>
        <v/>
      </c>
      <c r="N36" s="27">
        <f>IF(AND($B36="Milestone",$D36&gt;=N$7,$D36&lt;=EOMONTH(N$7,0)),"◆","")</f>
        <v/>
      </c>
      <c r="O36" s="27">
        <f>IF(AND($B36="Milestone",$D36&gt;=O$7,$D36&lt;=EOMONTH(O$7,0)),"◆","")</f>
        <v/>
      </c>
      <c r="P36" s="27">
        <f>IF(AND($B36="Milestone",$D36&gt;=P$7,$D36&lt;=EOMONTH(P$7,0)),"◆","")</f>
        <v/>
      </c>
      <c r="Q36" s="27">
        <f>IF(AND($B36="Milestone",$D36&gt;=Q$7,$D36&lt;=EOMONTH(Q$7,0)),"◆","")</f>
        <v/>
      </c>
      <c r="R36" s="27">
        <f>IF(AND($B36="Milestone",$D36&gt;=R$7,$D36&lt;=EOMONTH(R$7,0)),"◆","")</f>
        <v/>
      </c>
      <c r="S36" s="27">
        <f>IF(AND($B36="Milestone",$D36&gt;=S$7,$D36&lt;=EOMONTH(S$7,0)),"◆","")</f>
        <v/>
      </c>
      <c r="T36" s="27">
        <f>IF(AND($B36="Milestone",$D36&gt;=T$7,$D36&lt;=EOMONTH(T$7,0)),"◆","")</f>
        <v/>
      </c>
      <c r="U36" s="27">
        <f>IF(AND($B36="Milestone",$D36&gt;=U$7,$D36&lt;=EOMONTH(U$7,0)),"◆","")</f>
        <v/>
      </c>
      <c r="V36" s="27">
        <f>IF(AND($B36="Milestone",$D36&gt;=V$7,$D36&lt;=EOMONTH(V$7,0)),"◆","")</f>
        <v/>
      </c>
      <c r="W36" s="27">
        <f>IF(AND($B36="Milestone",$D36&gt;=W$7,$D36&lt;=EOMONTH(W$7,0)),"◆","")</f>
        <v/>
      </c>
      <c r="X36" s="27">
        <f>IF(AND($B36="Milestone",$D36&gt;=X$7,$D36&lt;=EOMONTH(X$7,0)),"◆","")</f>
        <v/>
      </c>
      <c r="Y36" s="27">
        <f>IF(AND($B36="Milestone",$D36&gt;=Y$7,$D36&lt;=EOMONTH(Y$7,0)),"◆","")</f>
        <v/>
      </c>
      <c r="Z36" s="27">
        <f>IF(AND($B36="Milestone",$D36&gt;=Z$7,$D36&lt;=EOMONTH(Z$7,0)),"◆","")</f>
        <v/>
      </c>
      <c r="AA36" s="27">
        <f>IF(AND($B36="Milestone",$D36&gt;=AA$7,$D36&lt;=EOMONTH(AA$7,0)),"◆","")</f>
        <v/>
      </c>
      <c r="AB36" s="27">
        <f>IF(AND($B36="Milestone",$D36&gt;=AB$7,$D36&lt;=EOMONTH(AB$7,0)),"◆","")</f>
        <v/>
      </c>
      <c r="AC36" s="27">
        <f>IF(AND($B36="Milestone",$D36&gt;=AC$7,$D36&lt;=EOMONTH(AC$7,0)),"◆","")</f>
        <v/>
      </c>
      <c r="AD36" s="27">
        <f>IF(AND($B36="Milestone",$D36&gt;=AD$7,$D36&lt;=EOMONTH(AD$7,0)),"◆","")</f>
        <v/>
      </c>
      <c r="AE36" s="27">
        <f>IF(AND($B36="Milestone",$D36&gt;=AE$7,$D36&lt;=EOMONTH(AE$7,0)),"◆","")</f>
        <v/>
      </c>
      <c r="AF36" s="27">
        <f>IF(AND($B36="Milestone",$D36&gt;=AF$7,$D36&lt;=EOMONTH(AF$7,0)),"◆","")</f>
        <v/>
      </c>
      <c r="AG36" s="27">
        <f>IF(AND($B36="Milestone",$D36&gt;=AG$7,$D36&lt;=EOMONTH(AG$7,0)),"◆","")</f>
        <v/>
      </c>
      <c r="AH36" s="27">
        <f>IF(AND($B36="Milestone",$D36&gt;=AH$7,$D36&lt;=EOMONTH(AH$7,0)),"◆","")</f>
        <v/>
      </c>
      <c r="AI36" s="27">
        <f>IF(AND($B36="Milestone",$D36&gt;=AI$7,$D36&lt;=EOMONTH(AI$7,0)),"◆","")</f>
        <v/>
      </c>
      <c r="AJ36" s="27">
        <f>IF(AND($B36="Milestone",$D36&gt;=AJ$7,$D36&lt;=EOMONTH(AJ$7,0)),"◆","")</f>
        <v/>
      </c>
      <c r="AK36" s="27">
        <f>IF(AND($B36="Milestone",$D36&gt;=AK$7,$D36&lt;=EOMONTH(AK$7,0)),"◆","")</f>
        <v/>
      </c>
      <c r="AL36" s="27">
        <f>IF(AND($B36="Milestone",$D36&gt;=AL$7,$D36&lt;=EOMONTH(AL$7,0)),"◆","")</f>
        <v/>
      </c>
      <c r="AM36" s="27">
        <f>IF(AND($B36="Milestone",$D36&gt;=AM$7,$D36&lt;=EOMONTH(AM$7,0)),"◆","")</f>
        <v/>
      </c>
      <c r="AN36" s="27">
        <f>IF(AND($B36="Milestone",$D36&gt;=AN$7,$D36&lt;=EOMONTH(AN$7,0)),"◆","")</f>
        <v/>
      </c>
      <c r="AO36" s="27">
        <f>IF(AND($B36="Milestone",$D36&gt;=AO$7,$D36&lt;=EOMONTH(AO$7,0)),"◆","")</f>
        <v/>
      </c>
      <c r="AP36" s="27">
        <f>IF(AND($B36="Milestone",$D36&gt;=AP$7,$D36&lt;=EOMONTH(AP$7,0)),"◆","")</f>
        <v/>
      </c>
      <c r="AQ36" s="27">
        <f>IF(AND($B36="Milestone",$D36&gt;=AQ$7,$D36&lt;=EOMONTH(AQ$7,0)),"◆","")</f>
        <v/>
      </c>
      <c r="AR36" s="27">
        <f>IF(AND($B36="Milestone",$D36&gt;=AR$7,$D36&lt;=EOMONTH(AR$7,0)),"◆","")</f>
        <v/>
      </c>
      <c r="AS36" s="27">
        <f>IF(AND($B36="Milestone",$D36&gt;=AS$7,$D36&lt;=EOMONTH(AS$7,0)),"◆","")</f>
        <v/>
      </c>
      <c r="AT36" s="27">
        <f>IF(AND($B36="Milestone",$D36&gt;=AT$7,$D36&lt;=EOMONTH(AT$7,0)),"◆","")</f>
        <v/>
      </c>
      <c r="AU36" s="27">
        <f>IF(AND($B36="Milestone",$D36&gt;=AU$7,$D36&lt;=EOMONTH(AU$7,0)),"◆","")</f>
        <v/>
      </c>
      <c r="AV36" s="27">
        <f>IF(AND($B36="Milestone",$D36&gt;=AV$7,$D36&lt;=EOMONTH(AV$7,0)),"◆","")</f>
        <v/>
      </c>
      <c r="AW36" s="27">
        <f>IF(AND($B36="Milestone",$D36&gt;=AW$7,$D36&lt;=EOMONTH(AW$7,0)),"◆","")</f>
        <v/>
      </c>
      <c r="AX36" s="27">
        <f>IF(AND($B36="Milestone",$D36&gt;=AX$7,$D36&lt;=EOMONTH(AX$7,0)),"◆","")</f>
        <v/>
      </c>
      <c r="AY36" s="27">
        <f>IF(AND($B36="Milestone",$D36&gt;=AY$7,$D36&lt;=EOMONTH(AY$7,0)),"◆","")</f>
        <v/>
      </c>
      <c r="AZ36" s="27">
        <f>IF(AND($B36="Milestone",$D36&gt;=AZ$7,$D36&lt;=EOMONTH(AZ$7,0)),"◆","")</f>
        <v/>
      </c>
      <c r="BA36" s="27">
        <f>IF(AND($B36="Milestone",$D36&gt;=BA$7,$D36&lt;=EOMONTH(BA$7,0)),"◆","")</f>
        <v/>
      </c>
      <c r="BB36" s="27">
        <f>IF(AND($B36="Milestone",$D36&gt;=BB$7,$D36&lt;=EOMONTH(BB$7,0)),"◆","")</f>
        <v/>
      </c>
      <c r="BC36" s="27">
        <f>IF(AND($B36="Milestone",$D36&gt;=BC$7,$D36&lt;=EOMONTH(BC$7,0)),"◆","")</f>
        <v/>
      </c>
      <c r="BD36" s="27">
        <f>IF(AND($B36="Milestone",$D36&gt;=BD$7,$D36&lt;=EOMONTH(BD$7,0)),"◆","")</f>
        <v/>
      </c>
      <c r="BE36" s="27">
        <f>IF(AND($B36="Milestone",$D36&gt;=BE$7,$D36&lt;=EOMONTH(BE$7,0)),"◆","")</f>
        <v/>
      </c>
      <c r="BF36" s="27">
        <f>IF(AND($B36="Milestone",$D36&gt;=BF$7,$D36&lt;=EOMONTH(BF$7,0)),"◆","")</f>
        <v/>
      </c>
      <c r="BG36" s="27">
        <f>IF(AND($B36="Milestone",$D36&gt;=BG$7,$D36&lt;=EOMONTH(BG$7,0)),"◆","")</f>
        <v/>
      </c>
      <c r="BH36" s="27">
        <f>IF(AND($B36="Milestone",$D36&gt;=BH$7,$D36&lt;=EOMONTH(BH$7,0)),"◆","")</f>
        <v/>
      </c>
      <c r="BI36" s="27">
        <f>IF(AND($B36="Milestone",$D36&gt;=BI$7,$D36&lt;=EOMONTH(BI$7,0)),"◆","")</f>
        <v/>
      </c>
      <c r="BJ36" s="27">
        <f>IF(AND($B36="Milestone",$D36&gt;=BJ$7,$D36&lt;=EOMONTH(BJ$7,0)),"◆","")</f>
        <v/>
      </c>
    </row>
    <row r="37">
      <c r="A37" s="24" t="inlineStr">
        <is>
          <t>Papers and conferences</t>
        </is>
      </c>
      <c r="B37" s="25" t="inlineStr">
        <is>
          <t>Phase</t>
        </is>
      </c>
      <c r="C37" s="26">
        <f>$C$3+ROUND(0.4502*($C$4-$C$3),0)</f>
        <v/>
      </c>
      <c r="D37" s="26">
        <f>$C$3+ROUND(0.8502*($C$4-$C$3),0)</f>
        <v/>
      </c>
      <c r="E37" s="25">
        <f>IF(AND(ISNUMBER(C37),ISNUMBER(D37)),D37-C37+1,"")</f>
        <v/>
      </c>
      <c r="F37" s="25" t="inlineStr"/>
      <c r="G37" s="27">
        <f>IF(AND($B37="Milestone",$D37&gt;=G$7,$D37&lt;=EOMONTH(G$7,0)),"◆","")</f>
        <v/>
      </c>
      <c r="H37" s="27">
        <f>IF(AND($B37="Milestone",$D37&gt;=H$7,$D37&lt;=EOMONTH(H$7,0)),"◆","")</f>
        <v/>
      </c>
      <c r="I37" s="27">
        <f>IF(AND($B37="Milestone",$D37&gt;=I$7,$D37&lt;=EOMONTH(I$7,0)),"◆","")</f>
        <v/>
      </c>
      <c r="J37" s="27">
        <f>IF(AND($B37="Milestone",$D37&gt;=J$7,$D37&lt;=EOMONTH(J$7,0)),"◆","")</f>
        <v/>
      </c>
      <c r="K37" s="27">
        <f>IF(AND($B37="Milestone",$D37&gt;=K$7,$D37&lt;=EOMONTH(K$7,0)),"◆","")</f>
        <v/>
      </c>
      <c r="L37" s="27">
        <f>IF(AND($B37="Milestone",$D37&gt;=L$7,$D37&lt;=EOMONTH(L$7,0)),"◆","")</f>
        <v/>
      </c>
      <c r="M37" s="27">
        <f>IF(AND($B37="Milestone",$D37&gt;=M$7,$D37&lt;=EOMONTH(M$7,0)),"◆","")</f>
        <v/>
      </c>
      <c r="N37" s="27">
        <f>IF(AND($B37="Milestone",$D37&gt;=N$7,$D37&lt;=EOMONTH(N$7,0)),"◆","")</f>
        <v/>
      </c>
      <c r="O37" s="27">
        <f>IF(AND($B37="Milestone",$D37&gt;=O$7,$D37&lt;=EOMONTH(O$7,0)),"◆","")</f>
        <v/>
      </c>
      <c r="P37" s="27">
        <f>IF(AND($B37="Milestone",$D37&gt;=P$7,$D37&lt;=EOMONTH(P$7,0)),"◆","")</f>
        <v/>
      </c>
      <c r="Q37" s="27">
        <f>IF(AND($B37="Milestone",$D37&gt;=Q$7,$D37&lt;=EOMONTH(Q$7,0)),"◆","")</f>
        <v/>
      </c>
      <c r="R37" s="27">
        <f>IF(AND($B37="Milestone",$D37&gt;=R$7,$D37&lt;=EOMONTH(R$7,0)),"◆","")</f>
        <v/>
      </c>
      <c r="S37" s="27">
        <f>IF(AND($B37="Milestone",$D37&gt;=S$7,$D37&lt;=EOMONTH(S$7,0)),"◆","")</f>
        <v/>
      </c>
      <c r="T37" s="27">
        <f>IF(AND($B37="Milestone",$D37&gt;=T$7,$D37&lt;=EOMONTH(T$7,0)),"◆","")</f>
        <v/>
      </c>
      <c r="U37" s="27">
        <f>IF(AND($B37="Milestone",$D37&gt;=U$7,$D37&lt;=EOMONTH(U$7,0)),"◆","")</f>
        <v/>
      </c>
      <c r="V37" s="27">
        <f>IF(AND($B37="Milestone",$D37&gt;=V$7,$D37&lt;=EOMONTH(V$7,0)),"◆","")</f>
        <v/>
      </c>
      <c r="W37" s="27">
        <f>IF(AND($B37="Milestone",$D37&gt;=W$7,$D37&lt;=EOMONTH(W$7,0)),"◆","")</f>
        <v/>
      </c>
      <c r="X37" s="27">
        <f>IF(AND($B37="Milestone",$D37&gt;=X$7,$D37&lt;=EOMONTH(X$7,0)),"◆","")</f>
        <v/>
      </c>
      <c r="Y37" s="27">
        <f>IF(AND($B37="Milestone",$D37&gt;=Y$7,$D37&lt;=EOMONTH(Y$7,0)),"◆","")</f>
        <v/>
      </c>
      <c r="Z37" s="27">
        <f>IF(AND($B37="Milestone",$D37&gt;=Z$7,$D37&lt;=EOMONTH(Z$7,0)),"◆","")</f>
        <v/>
      </c>
      <c r="AA37" s="27">
        <f>IF(AND($B37="Milestone",$D37&gt;=AA$7,$D37&lt;=EOMONTH(AA$7,0)),"◆","")</f>
        <v/>
      </c>
      <c r="AB37" s="27">
        <f>IF(AND($B37="Milestone",$D37&gt;=AB$7,$D37&lt;=EOMONTH(AB$7,0)),"◆","")</f>
        <v/>
      </c>
      <c r="AC37" s="27">
        <f>IF(AND($B37="Milestone",$D37&gt;=AC$7,$D37&lt;=EOMONTH(AC$7,0)),"◆","")</f>
        <v/>
      </c>
      <c r="AD37" s="27">
        <f>IF(AND($B37="Milestone",$D37&gt;=AD$7,$D37&lt;=EOMONTH(AD$7,0)),"◆","")</f>
        <v/>
      </c>
      <c r="AE37" s="27">
        <f>IF(AND($B37="Milestone",$D37&gt;=AE$7,$D37&lt;=EOMONTH(AE$7,0)),"◆","")</f>
        <v/>
      </c>
      <c r="AF37" s="27">
        <f>IF(AND($B37="Milestone",$D37&gt;=AF$7,$D37&lt;=EOMONTH(AF$7,0)),"◆","")</f>
        <v/>
      </c>
      <c r="AG37" s="27">
        <f>IF(AND($B37="Milestone",$D37&gt;=AG$7,$D37&lt;=EOMONTH(AG$7,0)),"◆","")</f>
        <v/>
      </c>
      <c r="AH37" s="27">
        <f>IF(AND($B37="Milestone",$D37&gt;=AH$7,$D37&lt;=EOMONTH(AH$7,0)),"◆","")</f>
        <v/>
      </c>
      <c r="AI37" s="27">
        <f>IF(AND($B37="Milestone",$D37&gt;=AI$7,$D37&lt;=EOMONTH(AI$7,0)),"◆","")</f>
        <v/>
      </c>
      <c r="AJ37" s="27">
        <f>IF(AND($B37="Milestone",$D37&gt;=AJ$7,$D37&lt;=EOMONTH(AJ$7,0)),"◆","")</f>
        <v/>
      </c>
      <c r="AK37" s="27">
        <f>IF(AND($B37="Milestone",$D37&gt;=AK$7,$D37&lt;=EOMONTH(AK$7,0)),"◆","")</f>
        <v/>
      </c>
      <c r="AL37" s="27">
        <f>IF(AND($B37="Milestone",$D37&gt;=AL$7,$D37&lt;=EOMONTH(AL$7,0)),"◆","")</f>
        <v/>
      </c>
      <c r="AM37" s="27">
        <f>IF(AND($B37="Milestone",$D37&gt;=AM$7,$D37&lt;=EOMONTH(AM$7,0)),"◆","")</f>
        <v/>
      </c>
      <c r="AN37" s="27">
        <f>IF(AND($B37="Milestone",$D37&gt;=AN$7,$D37&lt;=EOMONTH(AN$7,0)),"◆","")</f>
        <v/>
      </c>
      <c r="AO37" s="27">
        <f>IF(AND($B37="Milestone",$D37&gt;=AO$7,$D37&lt;=EOMONTH(AO$7,0)),"◆","")</f>
        <v/>
      </c>
      <c r="AP37" s="27">
        <f>IF(AND($B37="Milestone",$D37&gt;=AP$7,$D37&lt;=EOMONTH(AP$7,0)),"◆","")</f>
        <v/>
      </c>
      <c r="AQ37" s="27">
        <f>IF(AND($B37="Milestone",$D37&gt;=AQ$7,$D37&lt;=EOMONTH(AQ$7,0)),"◆","")</f>
        <v/>
      </c>
      <c r="AR37" s="27">
        <f>IF(AND($B37="Milestone",$D37&gt;=AR$7,$D37&lt;=EOMONTH(AR$7,0)),"◆","")</f>
        <v/>
      </c>
      <c r="AS37" s="27">
        <f>IF(AND($B37="Milestone",$D37&gt;=AS$7,$D37&lt;=EOMONTH(AS$7,0)),"◆","")</f>
        <v/>
      </c>
      <c r="AT37" s="27">
        <f>IF(AND($B37="Milestone",$D37&gt;=AT$7,$D37&lt;=EOMONTH(AT$7,0)),"◆","")</f>
        <v/>
      </c>
      <c r="AU37" s="27">
        <f>IF(AND($B37="Milestone",$D37&gt;=AU$7,$D37&lt;=EOMONTH(AU$7,0)),"◆","")</f>
        <v/>
      </c>
      <c r="AV37" s="27">
        <f>IF(AND($B37="Milestone",$D37&gt;=AV$7,$D37&lt;=EOMONTH(AV$7,0)),"◆","")</f>
        <v/>
      </c>
      <c r="AW37" s="27">
        <f>IF(AND($B37="Milestone",$D37&gt;=AW$7,$D37&lt;=EOMONTH(AW$7,0)),"◆","")</f>
        <v/>
      </c>
      <c r="AX37" s="27">
        <f>IF(AND($B37="Milestone",$D37&gt;=AX$7,$D37&lt;=EOMONTH(AX$7,0)),"◆","")</f>
        <v/>
      </c>
      <c r="AY37" s="27">
        <f>IF(AND($B37="Milestone",$D37&gt;=AY$7,$D37&lt;=EOMONTH(AY$7,0)),"◆","")</f>
        <v/>
      </c>
      <c r="AZ37" s="27">
        <f>IF(AND($B37="Milestone",$D37&gt;=AZ$7,$D37&lt;=EOMONTH(AZ$7,0)),"◆","")</f>
        <v/>
      </c>
      <c r="BA37" s="27">
        <f>IF(AND($B37="Milestone",$D37&gt;=BA$7,$D37&lt;=EOMONTH(BA$7,0)),"◆","")</f>
        <v/>
      </c>
      <c r="BB37" s="27">
        <f>IF(AND($B37="Milestone",$D37&gt;=BB$7,$D37&lt;=EOMONTH(BB$7,0)),"◆","")</f>
        <v/>
      </c>
      <c r="BC37" s="27">
        <f>IF(AND($B37="Milestone",$D37&gt;=BC$7,$D37&lt;=EOMONTH(BC$7,0)),"◆","")</f>
        <v/>
      </c>
      <c r="BD37" s="27">
        <f>IF(AND($B37="Milestone",$D37&gt;=BD$7,$D37&lt;=EOMONTH(BD$7,0)),"◆","")</f>
        <v/>
      </c>
      <c r="BE37" s="27">
        <f>IF(AND($B37="Milestone",$D37&gt;=BE$7,$D37&lt;=EOMONTH(BE$7,0)),"◆","")</f>
        <v/>
      </c>
      <c r="BF37" s="27">
        <f>IF(AND($B37="Milestone",$D37&gt;=BF$7,$D37&lt;=EOMONTH(BF$7,0)),"◆","")</f>
        <v/>
      </c>
      <c r="BG37" s="27">
        <f>IF(AND($B37="Milestone",$D37&gt;=BG$7,$D37&lt;=EOMONTH(BG$7,0)),"◆","")</f>
        <v/>
      </c>
      <c r="BH37" s="27">
        <f>IF(AND($B37="Milestone",$D37&gt;=BH$7,$D37&lt;=EOMONTH(BH$7,0)),"◆","")</f>
        <v/>
      </c>
      <c r="BI37" s="27">
        <f>IF(AND($B37="Milestone",$D37&gt;=BI$7,$D37&lt;=EOMONTH(BI$7,0)),"◆","")</f>
        <v/>
      </c>
      <c r="BJ37" s="27">
        <f>IF(AND($B37="Milestone",$D37&gt;=BJ$7,$D37&lt;=EOMONTH(BJ$7,0)),"◆","")</f>
        <v/>
      </c>
    </row>
    <row r="38">
      <c r="A38" s="28" t="inlineStr">
        <is>
          <t xml:space="preserve">   Write a paper from your first study</t>
        </is>
      </c>
      <c r="B38" s="29" t="inlineStr">
        <is>
          <t>Task</t>
        </is>
      </c>
      <c r="C38" s="30">
        <f>$C$3+ROUND(0.4502*($C$4-$C$3),0)</f>
        <v/>
      </c>
      <c r="D38" s="30">
        <f>$C$3+ROUND(0.5906*($C$4-$C$3),0)</f>
        <v/>
      </c>
      <c r="E38" s="29">
        <f>IF(AND(ISNUMBER(C38),ISNUMBER(D38)),D38-C38+1,"")</f>
        <v/>
      </c>
      <c r="F38" s="29" t="inlineStr">
        <is>
          <t>Not started</t>
        </is>
      </c>
      <c r="G38" s="27">
        <f>IF(AND($B38="Milestone",$D38&gt;=G$7,$D38&lt;=EOMONTH(G$7,0)),"◆","")</f>
        <v/>
      </c>
      <c r="H38" s="27">
        <f>IF(AND($B38="Milestone",$D38&gt;=H$7,$D38&lt;=EOMONTH(H$7,0)),"◆","")</f>
        <v/>
      </c>
      <c r="I38" s="27">
        <f>IF(AND($B38="Milestone",$D38&gt;=I$7,$D38&lt;=EOMONTH(I$7,0)),"◆","")</f>
        <v/>
      </c>
      <c r="J38" s="27">
        <f>IF(AND($B38="Milestone",$D38&gt;=J$7,$D38&lt;=EOMONTH(J$7,0)),"◆","")</f>
        <v/>
      </c>
      <c r="K38" s="27">
        <f>IF(AND($B38="Milestone",$D38&gt;=K$7,$D38&lt;=EOMONTH(K$7,0)),"◆","")</f>
        <v/>
      </c>
      <c r="L38" s="27">
        <f>IF(AND($B38="Milestone",$D38&gt;=L$7,$D38&lt;=EOMONTH(L$7,0)),"◆","")</f>
        <v/>
      </c>
      <c r="M38" s="27">
        <f>IF(AND($B38="Milestone",$D38&gt;=M$7,$D38&lt;=EOMONTH(M$7,0)),"◆","")</f>
        <v/>
      </c>
      <c r="N38" s="27">
        <f>IF(AND($B38="Milestone",$D38&gt;=N$7,$D38&lt;=EOMONTH(N$7,0)),"◆","")</f>
        <v/>
      </c>
      <c r="O38" s="27">
        <f>IF(AND($B38="Milestone",$D38&gt;=O$7,$D38&lt;=EOMONTH(O$7,0)),"◆","")</f>
        <v/>
      </c>
      <c r="P38" s="27">
        <f>IF(AND($B38="Milestone",$D38&gt;=P$7,$D38&lt;=EOMONTH(P$7,0)),"◆","")</f>
        <v/>
      </c>
      <c r="Q38" s="27">
        <f>IF(AND($B38="Milestone",$D38&gt;=Q$7,$D38&lt;=EOMONTH(Q$7,0)),"◆","")</f>
        <v/>
      </c>
      <c r="R38" s="27">
        <f>IF(AND($B38="Milestone",$D38&gt;=R$7,$D38&lt;=EOMONTH(R$7,0)),"◆","")</f>
        <v/>
      </c>
      <c r="S38" s="27">
        <f>IF(AND($B38="Milestone",$D38&gt;=S$7,$D38&lt;=EOMONTH(S$7,0)),"◆","")</f>
        <v/>
      </c>
      <c r="T38" s="27">
        <f>IF(AND($B38="Milestone",$D38&gt;=T$7,$D38&lt;=EOMONTH(T$7,0)),"◆","")</f>
        <v/>
      </c>
      <c r="U38" s="27">
        <f>IF(AND($B38="Milestone",$D38&gt;=U$7,$D38&lt;=EOMONTH(U$7,0)),"◆","")</f>
        <v/>
      </c>
      <c r="V38" s="27">
        <f>IF(AND($B38="Milestone",$D38&gt;=V$7,$D38&lt;=EOMONTH(V$7,0)),"◆","")</f>
        <v/>
      </c>
      <c r="W38" s="27">
        <f>IF(AND($B38="Milestone",$D38&gt;=W$7,$D38&lt;=EOMONTH(W$7,0)),"◆","")</f>
        <v/>
      </c>
      <c r="X38" s="27">
        <f>IF(AND($B38="Milestone",$D38&gt;=X$7,$D38&lt;=EOMONTH(X$7,0)),"◆","")</f>
        <v/>
      </c>
      <c r="Y38" s="27">
        <f>IF(AND($B38="Milestone",$D38&gt;=Y$7,$D38&lt;=EOMONTH(Y$7,0)),"◆","")</f>
        <v/>
      </c>
      <c r="Z38" s="27">
        <f>IF(AND($B38="Milestone",$D38&gt;=Z$7,$D38&lt;=EOMONTH(Z$7,0)),"◆","")</f>
        <v/>
      </c>
      <c r="AA38" s="27">
        <f>IF(AND($B38="Milestone",$D38&gt;=AA$7,$D38&lt;=EOMONTH(AA$7,0)),"◆","")</f>
        <v/>
      </c>
      <c r="AB38" s="27">
        <f>IF(AND($B38="Milestone",$D38&gt;=AB$7,$D38&lt;=EOMONTH(AB$7,0)),"◆","")</f>
        <v/>
      </c>
      <c r="AC38" s="27">
        <f>IF(AND($B38="Milestone",$D38&gt;=AC$7,$D38&lt;=EOMONTH(AC$7,0)),"◆","")</f>
        <v/>
      </c>
      <c r="AD38" s="27">
        <f>IF(AND($B38="Milestone",$D38&gt;=AD$7,$D38&lt;=EOMONTH(AD$7,0)),"◆","")</f>
        <v/>
      </c>
      <c r="AE38" s="27">
        <f>IF(AND($B38="Milestone",$D38&gt;=AE$7,$D38&lt;=EOMONTH(AE$7,0)),"◆","")</f>
        <v/>
      </c>
      <c r="AF38" s="27">
        <f>IF(AND($B38="Milestone",$D38&gt;=AF$7,$D38&lt;=EOMONTH(AF$7,0)),"◆","")</f>
        <v/>
      </c>
      <c r="AG38" s="27">
        <f>IF(AND($B38="Milestone",$D38&gt;=AG$7,$D38&lt;=EOMONTH(AG$7,0)),"◆","")</f>
        <v/>
      </c>
      <c r="AH38" s="27">
        <f>IF(AND($B38="Milestone",$D38&gt;=AH$7,$D38&lt;=EOMONTH(AH$7,0)),"◆","")</f>
        <v/>
      </c>
      <c r="AI38" s="27">
        <f>IF(AND($B38="Milestone",$D38&gt;=AI$7,$D38&lt;=EOMONTH(AI$7,0)),"◆","")</f>
        <v/>
      </c>
      <c r="AJ38" s="27">
        <f>IF(AND($B38="Milestone",$D38&gt;=AJ$7,$D38&lt;=EOMONTH(AJ$7,0)),"◆","")</f>
        <v/>
      </c>
      <c r="AK38" s="27">
        <f>IF(AND($B38="Milestone",$D38&gt;=AK$7,$D38&lt;=EOMONTH(AK$7,0)),"◆","")</f>
        <v/>
      </c>
      <c r="AL38" s="27">
        <f>IF(AND($B38="Milestone",$D38&gt;=AL$7,$D38&lt;=EOMONTH(AL$7,0)),"◆","")</f>
        <v/>
      </c>
      <c r="AM38" s="27">
        <f>IF(AND($B38="Milestone",$D38&gt;=AM$7,$D38&lt;=EOMONTH(AM$7,0)),"◆","")</f>
        <v/>
      </c>
      <c r="AN38" s="27">
        <f>IF(AND($B38="Milestone",$D38&gt;=AN$7,$D38&lt;=EOMONTH(AN$7,0)),"◆","")</f>
        <v/>
      </c>
      <c r="AO38" s="27">
        <f>IF(AND($B38="Milestone",$D38&gt;=AO$7,$D38&lt;=EOMONTH(AO$7,0)),"◆","")</f>
        <v/>
      </c>
      <c r="AP38" s="27">
        <f>IF(AND($B38="Milestone",$D38&gt;=AP$7,$D38&lt;=EOMONTH(AP$7,0)),"◆","")</f>
        <v/>
      </c>
      <c r="AQ38" s="27">
        <f>IF(AND($B38="Milestone",$D38&gt;=AQ$7,$D38&lt;=EOMONTH(AQ$7,0)),"◆","")</f>
        <v/>
      </c>
      <c r="AR38" s="27">
        <f>IF(AND($B38="Milestone",$D38&gt;=AR$7,$D38&lt;=EOMONTH(AR$7,0)),"◆","")</f>
        <v/>
      </c>
      <c r="AS38" s="27">
        <f>IF(AND($B38="Milestone",$D38&gt;=AS$7,$D38&lt;=EOMONTH(AS$7,0)),"◆","")</f>
        <v/>
      </c>
      <c r="AT38" s="27">
        <f>IF(AND($B38="Milestone",$D38&gt;=AT$7,$D38&lt;=EOMONTH(AT$7,0)),"◆","")</f>
        <v/>
      </c>
      <c r="AU38" s="27">
        <f>IF(AND($B38="Milestone",$D38&gt;=AU$7,$D38&lt;=EOMONTH(AU$7,0)),"◆","")</f>
        <v/>
      </c>
      <c r="AV38" s="27">
        <f>IF(AND($B38="Milestone",$D38&gt;=AV$7,$D38&lt;=EOMONTH(AV$7,0)),"◆","")</f>
        <v/>
      </c>
      <c r="AW38" s="27">
        <f>IF(AND($B38="Milestone",$D38&gt;=AW$7,$D38&lt;=EOMONTH(AW$7,0)),"◆","")</f>
        <v/>
      </c>
      <c r="AX38" s="27">
        <f>IF(AND($B38="Milestone",$D38&gt;=AX$7,$D38&lt;=EOMONTH(AX$7,0)),"◆","")</f>
        <v/>
      </c>
      <c r="AY38" s="27">
        <f>IF(AND($B38="Milestone",$D38&gt;=AY$7,$D38&lt;=EOMONTH(AY$7,0)),"◆","")</f>
        <v/>
      </c>
      <c r="AZ38" s="27">
        <f>IF(AND($B38="Milestone",$D38&gt;=AZ$7,$D38&lt;=EOMONTH(AZ$7,0)),"◆","")</f>
        <v/>
      </c>
      <c r="BA38" s="27">
        <f>IF(AND($B38="Milestone",$D38&gt;=BA$7,$D38&lt;=EOMONTH(BA$7,0)),"◆","")</f>
        <v/>
      </c>
      <c r="BB38" s="27">
        <f>IF(AND($B38="Milestone",$D38&gt;=BB$7,$D38&lt;=EOMONTH(BB$7,0)),"◆","")</f>
        <v/>
      </c>
      <c r="BC38" s="27">
        <f>IF(AND($B38="Milestone",$D38&gt;=BC$7,$D38&lt;=EOMONTH(BC$7,0)),"◆","")</f>
        <v/>
      </c>
      <c r="BD38" s="27">
        <f>IF(AND($B38="Milestone",$D38&gt;=BD$7,$D38&lt;=EOMONTH(BD$7,0)),"◆","")</f>
        <v/>
      </c>
      <c r="BE38" s="27">
        <f>IF(AND($B38="Milestone",$D38&gt;=BE$7,$D38&lt;=EOMONTH(BE$7,0)),"◆","")</f>
        <v/>
      </c>
      <c r="BF38" s="27">
        <f>IF(AND($B38="Milestone",$D38&gt;=BF$7,$D38&lt;=EOMONTH(BF$7,0)),"◆","")</f>
        <v/>
      </c>
      <c r="BG38" s="27">
        <f>IF(AND($B38="Milestone",$D38&gt;=BG$7,$D38&lt;=EOMONTH(BG$7,0)),"◆","")</f>
        <v/>
      </c>
      <c r="BH38" s="27">
        <f>IF(AND($B38="Milestone",$D38&gt;=BH$7,$D38&lt;=EOMONTH(BH$7,0)),"◆","")</f>
        <v/>
      </c>
      <c r="BI38" s="27">
        <f>IF(AND($B38="Milestone",$D38&gt;=BI$7,$D38&lt;=EOMONTH(BI$7,0)),"◆","")</f>
        <v/>
      </c>
      <c r="BJ38" s="27">
        <f>IF(AND($B38="Milestone",$D38&gt;=BJ$7,$D38&lt;=EOMONTH(BJ$7,0)),"◆","")</f>
        <v/>
      </c>
    </row>
    <row r="39">
      <c r="A39" s="28" t="inlineStr">
        <is>
          <t xml:space="preserve">   Present at a conference</t>
        </is>
      </c>
      <c r="B39" s="29" t="inlineStr">
        <is>
          <t>Task</t>
        </is>
      </c>
      <c r="C39" s="30">
        <f>$C$3+ROUND(0.5906*($C$4-$C$3),0)</f>
        <v/>
      </c>
      <c r="D39" s="30">
        <f>$C$3+ROUND(0.7106*($C$4-$C$3),0)</f>
        <v/>
      </c>
      <c r="E39" s="29">
        <f>IF(AND(ISNUMBER(C39),ISNUMBER(D39)),D39-C39+1,"")</f>
        <v/>
      </c>
      <c r="F39" s="29" t="inlineStr">
        <is>
          <t>Not started</t>
        </is>
      </c>
      <c r="G39" s="27">
        <f>IF(AND($B39="Milestone",$D39&gt;=G$7,$D39&lt;=EOMONTH(G$7,0)),"◆","")</f>
        <v/>
      </c>
      <c r="H39" s="27">
        <f>IF(AND($B39="Milestone",$D39&gt;=H$7,$D39&lt;=EOMONTH(H$7,0)),"◆","")</f>
        <v/>
      </c>
      <c r="I39" s="27">
        <f>IF(AND($B39="Milestone",$D39&gt;=I$7,$D39&lt;=EOMONTH(I$7,0)),"◆","")</f>
        <v/>
      </c>
      <c r="J39" s="27">
        <f>IF(AND($B39="Milestone",$D39&gt;=J$7,$D39&lt;=EOMONTH(J$7,0)),"◆","")</f>
        <v/>
      </c>
      <c r="K39" s="27">
        <f>IF(AND($B39="Milestone",$D39&gt;=K$7,$D39&lt;=EOMONTH(K$7,0)),"◆","")</f>
        <v/>
      </c>
      <c r="L39" s="27">
        <f>IF(AND($B39="Milestone",$D39&gt;=L$7,$D39&lt;=EOMONTH(L$7,0)),"◆","")</f>
        <v/>
      </c>
      <c r="M39" s="27">
        <f>IF(AND($B39="Milestone",$D39&gt;=M$7,$D39&lt;=EOMONTH(M$7,0)),"◆","")</f>
        <v/>
      </c>
      <c r="N39" s="27">
        <f>IF(AND($B39="Milestone",$D39&gt;=N$7,$D39&lt;=EOMONTH(N$7,0)),"◆","")</f>
        <v/>
      </c>
      <c r="O39" s="27">
        <f>IF(AND($B39="Milestone",$D39&gt;=O$7,$D39&lt;=EOMONTH(O$7,0)),"◆","")</f>
        <v/>
      </c>
      <c r="P39" s="27">
        <f>IF(AND($B39="Milestone",$D39&gt;=P$7,$D39&lt;=EOMONTH(P$7,0)),"◆","")</f>
        <v/>
      </c>
      <c r="Q39" s="27">
        <f>IF(AND($B39="Milestone",$D39&gt;=Q$7,$D39&lt;=EOMONTH(Q$7,0)),"◆","")</f>
        <v/>
      </c>
      <c r="R39" s="27">
        <f>IF(AND($B39="Milestone",$D39&gt;=R$7,$D39&lt;=EOMONTH(R$7,0)),"◆","")</f>
        <v/>
      </c>
      <c r="S39" s="27">
        <f>IF(AND($B39="Milestone",$D39&gt;=S$7,$D39&lt;=EOMONTH(S$7,0)),"◆","")</f>
        <v/>
      </c>
      <c r="T39" s="27">
        <f>IF(AND($B39="Milestone",$D39&gt;=T$7,$D39&lt;=EOMONTH(T$7,0)),"◆","")</f>
        <v/>
      </c>
      <c r="U39" s="27">
        <f>IF(AND($B39="Milestone",$D39&gt;=U$7,$D39&lt;=EOMONTH(U$7,0)),"◆","")</f>
        <v/>
      </c>
      <c r="V39" s="27">
        <f>IF(AND($B39="Milestone",$D39&gt;=V$7,$D39&lt;=EOMONTH(V$7,0)),"◆","")</f>
        <v/>
      </c>
      <c r="W39" s="27">
        <f>IF(AND($B39="Milestone",$D39&gt;=W$7,$D39&lt;=EOMONTH(W$7,0)),"◆","")</f>
        <v/>
      </c>
      <c r="X39" s="27">
        <f>IF(AND($B39="Milestone",$D39&gt;=X$7,$D39&lt;=EOMONTH(X$7,0)),"◆","")</f>
        <v/>
      </c>
      <c r="Y39" s="27">
        <f>IF(AND($B39="Milestone",$D39&gt;=Y$7,$D39&lt;=EOMONTH(Y$7,0)),"◆","")</f>
        <v/>
      </c>
      <c r="Z39" s="27">
        <f>IF(AND($B39="Milestone",$D39&gt;=Z$7,$D39&lt;=EOMONTH(Z$7,0)),"◆","")</f>
        <v/>
      </c>
      <c r="AA39" s="27">
        <f>IF(AND($B39="Milestone",$D39&gt;=AA$7,$D39&lt;=EOMONTH(AA$7,0)),"◆","")</f>
        <v/>
      </c>
      <c r="AB39" s="27">
        <f>IF(AND($B39="Milestone",$D39&gt;=AB$7,$D39&lt;=EOMONTH(AB$7,0)),"◆","")</f>
        <v/>
      </c>
      <c r="AC39" s="27">
        <f>IF(AND($B39="Milestone",$D39&gt;=AC$7,$D39&lt;=EOMONTH(AC$7,0)),"◆","")</f>
        <v/>
      </c>
      <c r="AD39" s="27">
        <f>IF(AND($B39="Milestone",$D39&gt;=AD$7,$D39&lt;=EOMONTH(AD$7,0)),"◆","")</f>
        <v/>
      </c>
      <c r="AE39" s="27">
        <f>IF(AND($B39="Milestone",$D39&gt;=AE$7,$D39&lt;=EOMONTH(AE$7,0)),"◆","")</f>
        <v/>
      </c>
      <c r="AF39" s="27">
        <f>IF(AND($B39="Milestone",$D39&gt;=AF$7,$D39&lt;=EOMONTH(AF$7,0)),"◆","")</f>
        <v/>
      </c>
      <c r="AG39" s="27">
        <f>IF(AND($B39="Milestone",$D39&gt;=AG$7,$D39&lt;=EOMONTH(AG$7,0)),"◆","")</f>
        <v/>
      </c>
      <c r="AH39" s="27">
        <f>IF(AND($B39="Milestone",$D39&gt;=AH$7,$D39&lt;=EOMONTH(AH$7,0)),"◆","")</f>
        <v/>
      </c>
      <c r="AI39" s="27">
        <f>IF(AND($B39="Milestone",$D39&gt;=AI$7,$D39&lt;=EOMONTH(AI$7,0)),"◆","")</f>
        <v/>
      </c>
      <c r="AJ39" s="27">
        <f>IF(AND($B39="Milestone",$D39&gt;=AJ$7,$D39&lt;=EOMONTH(AJ$7,0)),"◆","")</f>
        <v/>
      </c>
      <c r="AK39" s="27">
        <f>IF(AND($B39="Milestone",$D39&gt;=AK$7,$D39&lt;=EOMONTH(AK$7,0)),"◆","")</f>
        <v/>
      </c>
      <c r="AL39" s="27">
        <f>IF(AND($B39="Milestone",$D39&gt;=AL$7,$D39&lt;=EOMONTH(AL$7,0)),"◆","")</f>
        <v/>
      </c>
      <c r="AM39" s="27">
        <f>IF(AND($B39="Milestone",$D39&gt;=AM$7,$D39&lt;=EOMONTH(AM$7,0)),"◆","")</f>
        <v/>
      </c>
      <c r="AN39" s="27">
        <f>IF(AND($B39="Milestone",$D39&gt;=AN$7,$D39&lt;=EOMONTH(AN$7,0)),"◆","")</f>
        <v/>
      </c>
      <c r="AO39" s="27">
        <f>IF(AND($B39="Milestone",$D39&gt;=AO$7,$D39&lt;=EOMONTH(AO$7,0)),"◆","")</f>
        <v/>
      </c>
      <c r="AP39" s="27">
        <f>IF(AND($B39="Milestone",$D39&gt;=AP$7,$D39&lt;=EOMONTH(AP$7,0)),"◆","")</f>
        <v/>
      </c>
      <c r="AQ39" s="27">
        <f>IF(AND($B39="Milestone",$D39&gt;=AQ$7,$D39&lt;=EOMONTH(AQ$7,0)),"◆","")</f>
        <v/>
      </c>
      <c r="AR39" s="27">
        <f>IF(AND($B39="Milestone",$D39&gt;=AR$7,$D39&lt;=EOMONTH(AR$7,0)),"◆","")</f>
        <v/>
      </c>
      <c r="AS39" s="27">
        <f>IF(AND($B39="Milestone",$D39&gt;=AS$7,$D39&lt;=EOMONTH(AS$7,0)),"◆","")</f>
        <v/>
      </c>
      <c r="AT39" s="27">
        <f>IF(AND($B39="Milestone",$D39&gt;=AT$7,$D39&lt;=EOMONTH(AT$7,0)),"◆","")</f>
        <v/>
      </c>
      <c r="AU39" s="27">
        <f>IF(AND($B39="Milestone",$D39&gt;=AU$7,$D39&lt;=EOMONTH(AU$7,0)),"◆","")</f>
        <v/>
      </c>
      <c r="AV39" s="27">
        <f>IF(AND($B39="Milestone",$D39&gt;=AV$7,$D39&lt;=EOMONTH(AV$7,0)),"◆","")</f>
        <v/>
      </c>
      <c r="AW39" s="27">
        <f>IF(AND($B39="Milestone",$D39&gt;=AW$7,$D39&lt;=EOMONTH(AW$7,0)),"◆","")</f>
        <v/>
      </c>
      <c r="AX39" s="27">
        <f>IF(AND($B39="Milestone",$D39&gt;=AX$7,$D39&lt;=EOMONTH(AX$7,0)),"◆","")</f>
        <v/>
      </c>
      <c r="AY39" s="27">
        <f>IF(AND($B39="Milestone",$D39&gt;=AY$7,$D39&lt;=EOMONTH(AY$7,0)),"◆","")</f>
        <v/>
      </c>
      <c r="AZ39" s="27">
        <f>IF(AND($B39="Milestone",$D39&gt;=AZ$7,$D39&lt;=EOMONTH(AZ$7,0)),"◆","")</f>
        <v/>
      </c>
      <c r="BA39" s="27">
        <f>IF(AND($B39="Milestone",$D39&gt;=BA$7,$D39&lt;=EOMONTH(BA$7,0)),"◆","")</f>
        <v/>
      </c>
      <c r="BB39" s="27">
        <f>IF(AND($B39="Milestone",$D39&gt;=BB$7,$D39&lt;=EOMONTH(BB$7,0)),"◆","")</f>
        <v/>
      </c>
      <c r="BC39" s="27">
        <f>IF(AND($B39="Milestone",$D39&gt;=BC$7,$D39&lt;=EOMONTH(BC$7,0)),"◆","")</f>
        <v/>
      </c>
      <c r="BD39" s="27">
        <f>IF(AND($B39="Milestone",$D39&gt;=BD$7,$D39&lt;=EOMONTH(BD$7,0)),"◆","")</f>
        <v/>
      </c>
      <c r="BE39" s="27">
        <f>IF(AND($B39="Milestone",$D39&gt;=BE$7,$D39&lt;=EOMONTH(BE$7,0)),"◆","")</f>
        <v/>
      </c>
      <c r="BF39" s="27">
        <f>IF(AND($B39="Milestone",$D39&gt;=BF$7,$D39&lt;=EOMONTH(BF$7,0)),"◆","")</f>
        <v/>
      </c>
      <c r="BG39" s="27">
        <f>IF(AND($B39="Milestone",$D39&gt;=BG$7,$D39&lt;=EOMONTH(BG$7,0)),"◆","")</f>
        <v/>
      </c>
      <c r="BH39" s="27">
        <f>IF(AND($B39="Milestone",$D39&gt;=BH$7,$D39&lt;=EOMONTH(BH$7,0)),"◆","")</f>
        <v/>
      </c>
      <c r="BI39" s="27">
        <f>IF(AND($B39="Milestone",$D39&gt;=BI$7,$D39&lt;=EOMONTH(BI$7,0)),"◆","")</f>
        <v/>
      </c>
      <c r="BJ39" s="27">
        <f>IF(AND($B39="Milestone",$D39&gt;=BJ$7,$D39&lt;=EOMONTH(BJ$7,0)),"◆","")</f>
        <v/>
      </c>
    </row>
    <row r="40">
      <c r="A40" s="24" t="inlineStr">
        <is>
          <t>Writing up</t>
        </is>
      </c>
      <c r="B40" s="25" t="inlineStr">
        <is>
          <t>Phase</t>
        </is>
      </c>
      <c r="C40" s="26">
        <f>$C$3+ROUND(0.6204*($C$4-$C$3),0)</f>
        <v/>
      </c>
      <c r="D40" s="26">
        <f>$C$3+ROUND(0.88*($C$4-$C$3),0)</f>
        <v/>
      </c>
      <c r="E40" s="25">
        <f>IF(AND(ISNUMBER(C40),ISNUMBER(D40)),D40-C40+1,"")</f>
        <v/>
      </c>
      <c r="F40" s="25" t="inlineStr"/>
      <c r="G40" s="27">
        <f>IF(AND($B40="Milestone",$D40&gt;=G$7,$D40&lt;=EOMONTH(G$7,0)),"◆","")</f>
        <v/>
      </c>
      <c r="H40" s="27">
        <f>IF(AND($B40="Milestone",$D40&gt;=H$7,$D40&lt;=EOMONTH(H$7,0)),"◆","")</f>
        <v/>
      </c>
      <c r="I40" s="27">
        <f>IF(AND($B40="Milestone",$D40&gt;=I$7,$D40&lt;=EOMONTH(I$7,0)),"◆","")</f>
        <v/>
      </c>
      <c r="J40" s="27">
        <f>IF(AND($B40="Milestone",$D40&gt;=J$7,$D40&lt;=EOMONTH(J$7,0)),"◆","")</f>
        <v/>
      </c>
      <c r="K40" s="27">
        <f>IF(AND($B40="Milestone",$D40&gt;=K$7,$D40&lt;=EOMONTH(K$7,0)),"◆","")</f>
        <v/>
      </c>
      <c r="L40" s="27">
        <f>IF(AND($B40="Milestone",$D40&gt;=L$7,$D40&lt;=EOMONTH(L$7,0)),"◆","")</f>
        <v/>
      </c>
      <c r="M40" s="27">
        <f>IF(AND($B40="Milestone",$D40&gt;=M$7,$D40&lt;=EOMONTH(M$7,0)),"◆","")</f>
        <v/>
      </c>
      <c r="N40" s="27">
        <f>IF(AND($B40="Milestone",$D40&gt;=N$7,$D40&lt;=EOMONTH(N$7,0)),"◆","")</f>
        <v/>
      </c>
      <c r="O40" s="27">
        <f>IF(AND($B40="Milestone",$D40&gt;=O$7,$D40&lt;=EOMONTH(O$7,0)),"◆","")</f>
        <v/>
      </c>
      <c r="P40" s="27">
        <f>IF(AND($B40="Milestone",$D40&gt;=P$7,$D40&lt;=EOMONTH(P$7,0)),"◆","")</f>
        <v/>
      </c>
      <c r="Q40" s="27">
        <f>IF(AND($B40="Milestone",$D40&gt;=Q$7,$D40&lt;=EOMONTH(Q$7,0)),"◆","")</f>
        <v/>
      </c>
      <c r="R40" s="27">
        <f>IF(AND($B40="Milestone",$D40&gt;=R$7,$D40&lt;=EOMONTH(R$7,0)),"◆","")</f>
        <v/>
      </c>
      <c r="S40" s="27">
        <f>IF(AND($B40="Milestone",$D40&gt;=S$7,$D40&lt;=EOMONTH(S$7,0)),"◆","")</f>
        <v/>
      </c>
      <c r="T40" s="27">
        <f>IF(AND($B40="Milestone",$D40&gt;=T$7,$D40&lt;=EOMONTH(T$7,0)),"◆","")</f>
        <v/>
      </c>
      <c r="U40" s="27">
        <f>IF(AND($B40="Milestone",$D40&gt;=U$7,$D40&lt;=EOMONTH(U$7,0)),"◆","")</f>
        <v/>
      </c>
      <c r="V40" s="27">
        <f>IF(AND($B40="Milestone",$D40&gt;=V$7,$D40&lt;=EOMONTH(V$7,0)),"◆","")</f>
        <v/>
      </c>
      <c r="W40" s="27">
        <f>IF(AND($B40="Milestone",$D40&gt;=W$7,$D40&lt;=EOMONTH(W$7,0)),"◆","")</f>
        <v/>
      </c>
      <c r="X40" s="27">
        <f>IF(AND($B40="Milestone",$D40&gt;=X$7,$D40&lt;=EOMONTH(X$7,0)),"◆","")</f>
        <v/>
      </c>
      <c r="Y40" s="27">
        <f>IF(AND($B40="Milestone",$D40&gt;=Y$7,$D40&lt;=EOMONTH(Y$7,0)),"◆","")</f>
        <v/>
      </c>
      <c r="Z40" s="27">
        <f>IF(AND($B40="Milestone",$D40&gt;=Z$7,$D40&lt;=EOMONTH(Z$7,0)),"◆","")</f>
        <v/>
      </c>
      <c r="AA40" s="27">
        <f>IF(AND($B40="Milestone",$D40&gt;=AA$7,$D40&lt;=EOMONTH(AA$7,0)),"◆","")</f>
        <v/>
      </c>
      <c r="AB40" s="27">
        <f>IF(AND($B40="Milestone",$D40&gt;=AB$7,$D40&lt;=EOMONTH(AB$7,0)),"◆","")</f>
        <v/>
      </c>
      <c r="AC40" s="27">
        <f>IF(AND($B40="Milestone",$D40&gt;=AC$7,$D40&lt;=EOMONTH(AC$7,0)),"◆","")</f>
        <v/>
      </c>
      <c r="AD40" s="27">
        <f>IF(AND($B40="Milestone",$D40&gt;=AD$7,$D40&lt;=EOMONTH(AD$7,0)),"◆","")</f>
        <v/>
      </c>
      <c r="AE40" s="27">
        <f>IF(AND($B40="Milestone",$D40&gt;=AE$7,$D40&lt;=EOMONTH(AE$7,0)),"◆","")</f>
        <v/>
      </c>
      <c r="AF40" s="27">
        <f>IF(AND($B40="Milestone",$D40&gt;=AF$7,$D40&lt;=EOMONTH(AF$7,0)),"◆","")</f>
        <v/>
      </c>
      <c r="AG40" s="27">
        <f>IF(AND($B40="Milestone",$D40&gt;=AG$7,$D40&lt;=EOMONTH(AG$7,0)),"◆","")</f>
        <v/>
      </c>
      <c r="AH40" s="27">
        <f>IF(AND($B40="Milestone",$D40&gt;=AH$7,$D40&lt;=EOMONTH(AH$7,0)),"◆","")</f>
        <v/>
      </c>
      <c r="AI40" s="27">
        <f>IF(AND($B40="Milestone",$D40&gt;=AI$7,$D40&lt;=EOMONTH(AI$7,0)),"◆","")</f>
        <v/>
      </c>
      <c r="AJ40" s="27">
        <f>IF(AND($B40="Milestone",$D40&gt;=AJ$7,$D40&lt;=EOMONTH(AJ$7,0)),"◆","")</f>
        <v/>
      </c>
      <c r="AK40" s="27">
        <f>IF(AND($B40="Milestone",$D40&gt;=AK$7,$D40&lt;=EOMONTH(AK$7,0)),"◆","")</f>
        <v/>
      </c>
      <c r="AL40" s="27">
        <f>IF(AND($B40="Milestone",$D40&gt;=AL$7,$D40&lt;=EOMONTH(AL$7,0)),"◆","")</f>
        <v/>
      </c>
      <c r="AM40" s="27">
        <f>IF(AND($B40="Milestone",$D40&gt;=AM$7,$D40&lt;=EOMONTH(AM$7,0)),"◆","")</f>
        <v/>
      </c>
      <c r="AN40" s="27">
        <f>IF(AND($B40="Milestone",$D40&gt;=AN$7,$D40&lt;=EOMONTH(AN$7,0)),"◆","")</f>
        <v/>
      </c>
      <c r="AO40" s="27">
        <f>IF(AND($B40="Milestone",$D40&gt;=AO$7,$D40&lt;=EOMONTH(AO$7,0)),"◆","")</f>
        <v/>
      </c>
      <c r="AP40" s="27">
        <f>IF(AND($B40="Milestone",$D40&gt;=AP$7,$D40&lt;=EOMONTH(AP$7,0)),"◆","")</f>
        <v/>
      </c>
      <c r="AQ40" s="27">
        <f>IF(AND($B40="Milestone",$D40&gt;=AQ$7,$D40&lt;=EOMONTH(AQ$7,0)),"◆","")</f>
        <v/>
      </c>
      <c r="AR40" s="27">
        <f>IF(AND($B40="Milestone",$D40&gt;=AR$7,$D40&lt;=EOMONTH(AR$7,0)),"◆","")</f>
        <v/>
      </c>
      <c r="AS40" s="27">
        <f>IF(AND($B40="Milestone",$D40&gt;=AS$7,$D40&lt;=EOMONTH(AS$7,0)),"◆","")</f>
        <v/>
      </c>
      <c r="AT40" s="27">
        <f>IF(AND($B40="Milestone",$D40&gt;=AT$7,$D40&lt;=EOMONTH(AT$7,0)),"◆","")</f>
        <v/>
      </c>
      <c r="AU40" s="27">
        <f>IF(AND($B40="Milestone",$D40&gt;=AU$7,$D40&lt;=EOMONTH(AU$7,0)),"◆","")</f>
        <v/>
      </c>
      <c r="AV40" s="27">
        <f>IF(AND($B40="Milestone",$D40&gt;=AV$7,$D40&lt;=EOMONTH(AV$7,0)),"◆","")</f>
        <v/>
      </c>
      <c r="AW40" s="27">
        <f>IF(AND($B40="Milestone",$D40&gt;=AW$7,$D40&lt;=EOMONTH(AW$7,0)),"◆","")</f>
        <v/>
      </c>
      <c r="AX40" s="27">
        <f>IF(AND($B40="Milestone",$D40&gt;=AX$7,$D40&lt;=EOMONTH(AX$7,0)),"◆","")</f>
        <v/>
      </c>
      <c r="AY40" s="27">
        <f>IF(AND($B40="Milestone",$D40&gt;=AY$7,$D40&lt;=EOMONTH(AY$7,0)),"◆","")</f>
        <v/>
      </c>
      <c r="AZ40" s="27">
        <f>IF(AND($B40="Milestone",$D40&gt;=AZ$7,$D40&lt;=EOMONTH(AZ$7,0)),"◆","")</f>
        <v/>
      </c>
      <c r="BA40" s="27">
        <f>IF(AND($B40="Milestone",$D40&gt;=BA$7,$D40&lt;=EOMONTH(BA$7,0)),"◆","")</f>
        <v/>
      </c>
      <c r="BB40" s="27">
        <f>IF(AND($B40="Milestone",$D40&gt;=BB$7,$D40&lt;=EOMONTH(BB$7,0)),"◆","")</f>
        <v/>
      </c>
      <c r="BC40" s="27">
        <f>IF(AND($B40="Milestone",$D40&gt;=BC$7,$D40&lt;=EOMONTH(BC$7,0)),"◆","")</f>
        <v/>
      </c>
      <c r="BD40" s="27">
        <f>IF(AND($B40="Milestone",$D40&gt;=BD$7,$D40&lt;=EOMONTH(BD$7,0)),"◆","")</f>
        <v/>
      </c>
      <c r="BE40" s="27">
        <f>IF(AND($B40="Milestone",$D40&gt;=BE$7,$D40&lt;=EOMONTH(BE$7,0)),"◆","")</f>
        <v/>
      </c>
      <c r="BF40" s="27">
        <f>IF(AND($B40="Milestone",$D40&gt;=BF$7,$D40&lt;=EOMONTH(BF$7,0)),"◆","")</f>
        <v/>
      </c>
      <c r="BG40" s="27">
        <f>IF(AND($B40="Milestone",$D40&gt;=BG$7,$D40&lt;=EOMONTH(BG$7,0)),"◆","")</f>
        <v/>
      </c>
      <c r="BH40" s="27">
        <f>IF(AND($B40="Milestone",$D40&gt;=BH$7,$D40&lt;=EOMONTH(BH$7,0)),"◆","")</f>
        <v/>
      </c>
      <c r="BI40" s="27">
        <f>IF(AND($B40="Milestone",$D40&gt;=BI$7,$D40&lt;=EOMONTH(BI$7,0)),"◆","")</f>
        <v/>
      </c>
      <c r="BJ40" s="27">
        <f>IF(AND($B40="Milestone",$D40&gt;=BJ$7,$D40&lt;=EOMONTH(BJ$7,0)),"◆","")</f>
        <v/>
      </c>
    </row>
    <row r="41">
      <c r="A41" s="28" t="inlineStr">
        <is>
          <t xml:space="preserve">   Write: Literature review</t>
        </is>
      </c>
      <c r="B41" s="29" t="inlineStr">
        <is>
          <t>Task</t>
        </is>
      </c>
      <c r="C41" s="30">
        <f>$C$3+ROUND(0.6204*($C$4-$C$3),0)</f>
        <v/>
      </c>
      <c r="D41" s="30">
        <f>$C$3+ROUND(0.6855*($C$4-$C$3),0)</f>
        <v/>
      </c>
      <c r="E41" s="29">
        <f>IF(AND(ISNUMBER(C41),ISNUMBER(D41)),D41-C41+1,"")</f>
        <v/>
      </c>
      <c r="F41" s="29" t="inlineStr">
        <is>
          <t>Not started</t>
        </is>
      </c>
      <c r="G41" s="27">
        <f>IF(AND($B41="Milestone",$D41&gt;=G$7,$D41&lt;=EOMONTH(G$7,0)),"◆","")</f>
        <v/>
      </c>
      <c r="H41" s="27">
        <f>IF(AND($B41="Milestone",$D41&gt;=H$7,$D41&lt;=EOMONTH(H$7,0)),"◆","")</f>
        <v/>
      </c>
      <c r="I41" s="27">
        <f>IF(AND($B41="Milestone",$D41&gt;=I$7,$D41&lt;=EOMONTH(I$7,0)),"◆","")</f>
        <v/>
      </c>
      <c r="J41" s="27">
        <f>IF(AND($B41="Milestone",$D41&gt;=J$7,$D41&lt;=EOMONTH(J$7,0)),"◆","")</f>
        <v/>
      </c>
      <c r="K41" s="27">
        <f>IF(AND($B41="Milestone",$D41&gt;=K$7,$D41&lt;=EOMONTH(K$7,0)),"◆","")</f>
        <v/>
      </c>
      <c r="L41" s="27">
        <f>IF(AND($B41="Milestone",$D41&gt;=L$7,$D41&lt;=EOMONTH(L$7,0)),"◆","")</f>
        <v/>
      </c>
      <c r="M41" s="27">
        <f>IF(AND($B41="Milestone",$D41&gt;=M$7,$D41&lt;=EOMONTH(M$7,0)),"◆","")</f>
        <v/>
      </c>
      <c r="N41" s="27">
        <f>IF(AND($B41="Milestone",$D41&gt;=N$7,$D41&lt;=EOMONTH(N$7,0)),"◆","")</f>
        <v/>
      </c>
      <c r="O41" s="27">
        <f>IF(AND($B41="Milestone",$D41&gt;=O$7,$D41&lt;=EOMONTH(O$7,0)),"◆","")</f>
        <v/>
      </c>
      <c r="P41" s="27">
        <f>IF(AND($B41="Milestone",$D41&gt;=P$7,$D41&lt;=EOMONTH(P$7,0)),"◆","")</f>
        <v/>
      </c>
      <c r="Q41" s="27">
        <f>IF(AND($B41="Milestone",$D41&gt;=Q$7,$D41&lt;=EOMONTH(Q$7,0)),"◆","")</f>
        <v/>
      </c>
      <c r="R41" s="27">
        <f>IF(AND($B41="Milestone",$D41&gt;=R$7,$D41&lt;=EOMONTH(R$7,0)),"◆","")</f>
        <v/>
      </c>
      <c r="S41" s="27">
        <f>IF(AND($B41="Milestone",$D41&gt;=S$7,$D41&lt;=EOMONTH(S$7,0)),"◆","")</f>
        <v/>
      </c>
      <c r="T41" s="27">
        <f>IF(AND($B41="Milestone",$D41&gt;=T$7,$D41&lt;=EOMONTH(T$7,0)),"◆","")</f>
        <v/>
      </c>
      <c r="U41" s="27">
        <f>IF(AND($B41="Milestone",$D41&gt;=U$7,$D41&lt;=EOMONTH(U$7,0)),"◆","")</f>
        <v/>
      </c>
      <c r="V41" s="27">
        <f>IF(AND($B41="Milestone",$D41&gt;=V$7,$D41&lt;=EOMONTH(V$7,0)),"◆","")</f>
        <v/>
      </c>
      <c r="W41" s="27">
        <f>IF(AND($B41="Milestone",$D41&gt;=W$7,$D41&lt;=EOMONTH(W$7,0)),"◆","")</f>
        <v/>
      </c>
      <c r="X41" s="27">
        <f>IF(AND($B41="Milestone",$D41&gt;=X$7,$D41&lt;=EOMONTH(X$7,0)),"◆","")</f>
        <v/>
      </c>
      <c r="Y41" s="27">
        <f>IF(AND($B41="Milestone",$D41&gt;=Y$7,$D41&lt;=EOMONTH(Y$7,0)),"◆","")</f>
        <v/>
      </c>
      <c r="Z41" s="27">
        <f>IF(AND($B41="Milestone",$D41&gt;=Z$7,$D41&lt;=EOMONTH(Z$7,0)),"◆","")</f>
        <v/>
      </c>
      <c r="AA41" s="27">
        <f>IF(AND($B41="Milestone",$D41&gt;=AA$7,$D41&lt;=EOMONTH(AA$7,0)),"◆","")</f>
        <v/>
      </c>
      <c r="AB41" s="27">
        <f>IF(AND($B41="Milestone",$D41&gt;=AB$7,$D41&lt;=EOMONTH(AB$7,0)),"◆","")</f>
        <v/>
      </c>
      <c r="AC41" s="27">
        <f>IF(AND($B41="Milestone",$D41&gt;=AC$7,$D41&lt;=EOMONTH(AC$7,0)),"◆","")</f>
        <v/>
      </c>
      <c r="AD41" s="27">
        <f>IF(AND($B41="Milestone",$D41&gt;=AD$7,$D41&lt;=EOMONTH(AD$7,0)),"◆","")</f>
        <v/>
      </c>
      <c r="AE41" s="27">
        <f>IF(AND($B41="Milestone",$D41&gt;=AE$7,$D41&lt;=EOMONTH(AE$7,0)),"◆","")</f>
        <v/>
      </c>
      <c r="AF41" s="27">
        <f>IF(AND($B41="Milestone",$D41&gt;=AF$7,$D41&lt;=EOMONTH(AF$7,0)),"◆","")</f>
        <v/>
      </c>
      <c r="AG41" s="27">
        <f>IF(AND($B41="Milestone",$D41&gt;=AG$7,$D41&lt;=EOMONTH(AG$7,0)),"◆","")</f>
        <v/>
      </c>
      <c r="AH41" s="27">
        <f>IF(AND($B41="Milestone",$D41&gt;=AH$7,$D41&lt;=EOMONTH(AH$7,0)),"◆","")</f>
        <v/>
      </c>
      <c r="AI41" s="27">
        <f>IF(AND($B41="Milestone",$D41&gt;=AI$7,$D41&lt;=EOMONTH(AI$7,0)),"◆","")</f>
        <v/>
      </c>
      <c r="AJ41" s="27">
        <f>IF(AND($B41="Milestone",$D41&gt;=AJ$7,$D41&lt;=EOMONTH(AJ$7,0)),"◆","")</f>
        <v/>
      </c>
      <c r="AK41" s="27">
        <f>IF(AND($B41="Milestone",$D41&gt;=AK$7,$D41&lt;=EOMONTH(AK$7,0)),"◆","")</f>
        <v/>
      </c>
      <c r="AL41" s="27">
        <f>IF(AND($B41="Milestone",$D41&gt;=AL$7,$D41&lt;=EOMONTH(AL$7,0)),"◆","")</f>
        <v/>
      </c>
      <c r="AM41" s="27">
        <f>IF(AND($B41="Milestone",$D41&gt;=AM$7,$D41&lt;=EOMONTH(AM$7,0)),"◆","")</f>
        <v/>
      </c>
      <c r="AN41" s="27">
        <f>IF(AND($B41="Milestone",$D41&gt;=AN$7,$D41&lt;=EOMONTH(AN$7,0)),"◆","")</f>
        <v/>
      </c>
      <c r="AO41" s="27">
        <f>IF(AND($B41="Milestone",$D41&gt;=AO$7,$D41&lt;=EOMONTH(AO$7,0)),"◆","")</f>
        <v/>
      </c>
      <c r="AP41" s="27">
        <f>IF(AND($B41="Milestone",$D41&gt;=AP$7,$D41&lt;=EOMONTH(AP$7,0)),"◆","")</f>
        <v/>
      </c>
      <c r="AQ41" s="27">
        <f>IF(AND($B41="Milestone",$D41&gt;=AQ$7,$D41&lt;=EOMONTH(AQ$7,0)),"◆","")</f>
        <v/>
      </c>
      <c r="AR41" s="27">
        <f>IF(AND($B41="Milestone",$D41&gt;=AR$7,$D41&lt;=EOMONTH(AR$7,0)),"◆","")</f>
        <v/>
      </c>
      <c r="AS41" s="27">
        <f>IF(AND($B41="Milestone",$D41&gt;=AS$7,$D41&lt;=EOMONTH(AS$7,0)),"◆","")</f>
        <v/>
      </c>
      <c r="AT41" s="27">
        <f>IF(AND($B41="Milestone",$D41&gt;=AT$7,$D41&lt;=EOMONTH(AT$7,0)),"◆","")</f>
        <v/>
      </c>
      <c r="AU41" s="27">
        <f>IF(AND($B41="Milestone",$D41&gt;=AU$7,$D41&lt;=EOMONTH(AU$7,0)),"◆","")</f>
        <v/>
      </c>
      <c r="AV41" s="27">
        <f>IF(AND($B41="Milestone",$D41&gt;=AV$7,$D41&lt;=EOMONTH(AV$7,0)),"◆","")</f>
        <v/>
      </c>
      <c r="AW41" s="27">
        <f>IF(AND($B41="Milestone",$D41&gt;=AW$7,$D41&lt;=EOMONTH(AW$7,0)),"◆","")</f>
        <v/>
      </c>
      <c r="AX41" s="27">
        <f>IF(AND($B41="Milestone",$D41&gt;=AX$7,$D41&lt;=EOMONTH(AX$7,0)),"◆","")</f>
        <v/>
      </c>
      <c r="AY41" s="27">
        <f>IF(AND($B41="Milestone",$D41&gt;=AY$7,$D41&lt;=EOMONTH(AY$7,0)),"◆","")</f>
        <v/>
      </c>
      <c r="AZ41" s="27">
        <f>IF(AND($B41="Milestone",$D41&gt;=AZ$7,$D41&lt;=EOMONTH(AZ$7,0)),"◆","")</f>
        <v/>
      </c>
      <c r="BA41" s="27">
        <f>IF(AND($B41="Milestone",$D41&gt;=BA$7,$D41&lt;=EOMONTH(BA$7,0)),"◆","")</f>
        <v/>
      </c>
      <c r="BB41" s="27">
        <f>IF(AND($B41="Milestone",$D41&gt;=BB$7,$D41&lt;=EOMONTH(BB$7,0)),"◆","")</f>
        <v/>
      </c>
      <c r="BC41" s="27">
        <f>IF(AND($B41="Milestone",$D41&gt;=BC$7,$D41&lt;=EOMONTH(BC$7,0)),"◆","")</f>
        <v/>
      </c>
      <c r="BD41" s="27">
        <f>IF(AND($B41="Milestone",$D41&gt;=BD$7,$D41&lt;=EOMONTH(BD$7,0)),"◆","")</f>
        <v/>
      </c>
      <c r="BE41" s="27">
        <f>IF(AND($B41="Milestone",$D41&gt;=BE$7,$D41&lt;=EOMONTH(BE$7,0)),"◆","")</f>
        <v/>
      </c>
      <c r="BF41" s="27">
        <f>IF(AND($B41="Milestone",$D41&gt;=BF$7,$D41&lt;=EOMONTH(BF$7,0)),"◆","")</f>
        <v/>
      </c>
      <c r="BG41" s="27">
        <f>IF(AND($B41="Milestone",$D41&gt;=BG$7,$D41&lt;=EOMONTH(BG$7,0)),"◆","")</f>
        <v/>
      </c>
      <c r="BH41" s="27">
        <f>IF(AND($B41="Milestone",$D41&gt;=BH$7,$D41&lt;=EOMONTH(BH$7,0)),"◆","")</f>
        <v/>
      </c>
      <c r="BI41" s="27">
        <f>IF(AND($B41="Milestone",$D41&gt;=BI$7,$D41&lt;=EOMONTH(BI$7,0)),"◆","")</f>
        <v/>
      </c>
      <c r="BJ41" s="27">
        <f>IF(AND($B41="Milestone",$D41&gt;=BJ$7,$D41&lt;=EOMONTH(BJ$7,0)),"◆","")</f>
        <v/>
      </c>
    </row>
    <row r="42">
      <c r="A42" s="28" t="inlineStr">
        <is>
          <t xml:space="preserve">   Write: Methodology</t>
        </is>
      </c>
      <c r="B42" s="29" t="inlineStr">
        <is>
          <t>Task</t>
        </is>
      </c>
      <c r="C42" s="30">
        <f>$C$3+ROUND(0.6855*($C$4-$C$3),0)</f>
        <v/>
      </c>
      <c r="D42" s="30">
        <f>$C$3+ROUND(0.7114*($C$4-$C$3),0)</f>
        <v/>
      </c>
      <c r="E42" s="29">
        <f>IF(AND(ISNUMBER(C42),ISNUMBER(D42)),D42-C42+1,"")</f>
        <v/>
      </c>
      <c r="F42" s="29" t="inlineStr">
        <is>
          <t>Not started</t>
        </is>
      </c>
      <c r="G42" s="27">
        <f>IF(AND($B42="Milestone",$D42&gt;=G$7,$D42&lt;=EOMONTH(G$7,0)),"◆","")</f>
        <v/>
      </c>
      <c r="H42" s="27">
        <f>IF(AND($B42="Milestone",$D42&gt;=H$7,$D42&lt;=EOMONTH(H$7,0)),"◆","")</f>
        <v/>
      </c>
      <c r="I42" s="27">
        <f>IF(AND($B42="Milestone",$D42&gt;=I$7,$D42&lt;=EOMONTH(I$7,0)),"◆","")</f>
        <v/>
      </c>
      <c r="J42" s="27">
        <f>IF(AND($B42="Milestone",$D42&gt;=J$7,$D42&lt;=EOMONTH(J$7,0)),"◆","")</f>
        <v/>
      </c>
      <c r="K42" s="27">
        <f>IF(AND($B42="Milestone",$D42&gt;=K$7,$D42&lt;=EOMONTH(K$7,0)),"◆","")</f>
        <v/>
      </c>
      <c r="L42" s="27">
        <f>IF(AND($B42="Milestone",$D42&gt;=L$7,$D42&lt;=EOMONTH(L$7,0)),"◆","")</f>
        <v/>
      </c>
      <c r="M42" s="27">
        <f>IF(AND($B42="Milestone",$D42&gt;=M$7,$D42&lt;=EOMONTH(M$7,0)),"◆","")</f>
        <v/>
      </c>
      <c r="N42" s="27">
        <f>IF(AND($B42="Milestone",$D42&gt;=N$7,$D42&lt;=EOMONTH(N$7,0)),"◆","")</f>
        <v/>
      </c>
      <c r="O42" s="27">
        <f>IF(AND($B42="Milestone",$D42&gt;=O$7,$D42&lt;=EOMONTH(O$7,0)),"◆","")</f>
        <v/>
      </c>
      <c r="P42" s="27">
        <f>IF(AND($B42="Milestone",$D42&gt;=P$7,$D42&lt;=EOMONTH(P$7,0)),"◆","")</f>
        <v/>
      </c>
      <c r="Q42" s="27">
        <f>IF(AND($B42="Milestone",$D42&gt;=Q$7,$D42&lt;=EOMONTH(Q$7,0)),"◆","")</f>
        <v/>
      </c>
      <c r="R42" s="27">
        <f>IF(AND($B42="Milestone",$D42&gt;=R$7,$D42&lt;=EOMONTH(R$7,0)),"◆","")</f>
        <v/>
      </c>
      <c r="S42" s="27">
        <f>IF(AND($B42="Milestone",$D42&gt;=S$7,$D42&lt;=EOMONTH(S$7,0)),"◆","")</f>
        <v/>
      </c>
      <c r="T42" s="27">
        <f>IF(AND($B42="Milestone",$D42&gt;=T$7,$D42&lt;=EOMONTH(T$7,0)),"◆","")</f>
        <v/>
      </c>
      <c r="U42" s="27">
        <f>IF(AND($B42="Milestone",$D42&gt;=U$7,$D42&lt;=EOMONTH(U$7,0)),"◆","")</f>
        <v/>
      </c>
      <c r="V42" s="27">
        <f>IF(AND($B42="Milestone",$D42&gt;=V$7,$D42&lt;=EOMONTH(V$7,0)),"◆","")</f>
        <v/>
      </c>
      <c r="W42" s="27">
        <f>IF(AND($B42="Milestone",$D42&gt;=W$7,$D42&lt;=EOMONTH(W$7,0)),"◆","")</f>
        <v/>
      </c>
      <c r="X42" s="27">
        <f>IF(AND($B42="Milestone",$D42&gt;=X$7,$D42&lt;=EOMONTH(X$7,0)),"◆","")</f>
        <v/>
      </c>
      <c r="Y42" s="27">
        <f>IF(AND($B42="Milestone",$D42&gt;=Y$7,$D42&lt;=EOMONTH(Y$7,0)),"◆","")</f>
        <v/>
      </c>
      <c r="Z42" s="27">
        <f>IF(AND($B42="Milestone",$D42&gt;=Z$7,$D42&lt;=EOMONTH(Z$7,0)),"◆","")</f>
        <v/>
      </c>
      <c r="AA42" s="27">
        <f>IF(AND($B42="Milestone",$D42&gt;=AA$7,$D42&lt;=EOMONTH(AA$7,0)),"◆","")</f>
        <v/>
      </c>
      <c r="AB42" s="27">
        <f>IF(AND($B42="Milestone",$D42&gt;=AB$7,$D42&lt;=EOMONTH(AB$7,0)),"◆","")</f>
        <v/>
      </c>
      <c r="AC42" s="27">
        <f>IF(AND($B42="Milestone",$D42&gt;=AC$7,$D42&lt;=EOMONTH(AC$7,0)),"◆","")</f>
        <v/>
      </c>
      <c r="AD42" s="27">
        <f>IF(AND($B42="Milestone",$D42&gt;=AD$7,$D42&lt;=EOMONTH(AD$7,0)),"◆","")</f>
        <v/>
      </c>
      <c r="AE42" s="27">
        <f>IF(AND($B42="Milestone",$D42&gt;=AE$7,$D42&lt;=EOMONTH(AE$7,0)),"◆","")</f>
        <v/>
      </c>
      <c r="AF42" s="27">
        <f>IF(AND($B42="Milestone",$D42&gt;=AF$7,$D42&lt;=EOMONTH(AF$7,0)),"◆","")</f>
        <v/>
      </c>
      <c r="AG42" s="27">
        <f>IF(AND($B42="Milestone",$D42&gt;=AG$7,$D42&lt;=EOMONTH(AG$7,0)),"◆","")</f>
        <v/>
      </c>
      <c r="AH42" s="27">
        <f>IF(AND($B42="Milestone",$D42&gt;=AH$7,$D42&lt;=EOMONTH(AH$7,0)),"◆","")</f>
        <v/>
      </c>
      <c r="AI42" s="27">
        <f>IF(AND($B42="Milestone",$D42&gt;=AI$7,$D42&lt;=EOMONTH(AI$7,0)),"◆","")</f>
        <v/>
      </c>
      <c r="AJ42" s="27">
        <f>IF(AND($B42="Milestone",$D42&gt;=AJ$7,$D42&lt;=EOMONTH(AJ$7,0)),"◆","")</f>
        <v/>
      </c>
      <c r="AK42" s="27">
        <f>IF(AND($B42="Milestone",$D42&gt;=AK$7,$D42&lt;=EOMONTH(AK$7,0)),"◆","")</f>
        <v/>
      </c>
      <c r="AL42" s="27">
        <f>IF(AND($B42="Milestone",$D42&gt;=AL$7,$D42&lt;=EOMONTH(AL$7,0)),"◆","")</f>
        <v/>
      </c>
      <c r="AM42" s="27">
        <f>IF(AND($B42="Milestone",$D42&gt;=AM$7,$D42&lt;=EOMONTH(AM$7,0)),"◆","")</f>
        <v/>
      </c>
      <c r="AN42" s="27">
        <f>IF(AND($B42="Milestone",$D42&gt;=AN$7,$D42&lt;=EOMONTH(AN$7,0)),"◆","")</f>
        <v/>
      </c>
      <c r="AO42" s="27">
        <f>IF(AND($B42="Milestone",$D42&gt;=AO$7,$D42&lt;=EOMONTH(AO$7,0)),"◆","")</f>
        <v/>
      </c>
      <c r="AP42" s="27">
        <f>IF(AND($B42="Milestone",$D42&gt;=AP$7,$D42&lt;=EOMONTH(AP$7,0)),"◆","")</f>
        <v/>
      </c>
      <c r="AQ42" s="27">
        <f>IF(AND($B42="Milestone",$D42&gt;=AQ$7,$D42&lt;=EOMONTH(AQ$7,0)),"◆","")</f>
        <v/>
      </c>
      <c r="AR42" s="27">
        <f>IF(AND($B42="Milestone",$D42&gt;=AR$7,$D42&lt;=EOMONTH(AR$7,0)),"◆","")</f>
        <v/>
      </c>
      <c r="AS42" s="27">
        <f>IF(AND($B42="Milestone",$D42&gt;=AS$7,$D42&lt;=EOMONTH(AS$7,0)),"◆","")</f>
        <v/>
      </c>
      <c r="AT42" s="27">
        <f>IF(AND($B42="Milestone",$D42&gt;=AT$7,$D42&lt;=EOMONTH(AT$7,0)),"◆","")</f>
        <v/>
      </c>
      <c r="AU42" s="27">
        <f>IF(AND($B42="Milestone",$D42&gt;=AU$7,$D42&lt;=EOMONTH(AU$7,0)),"◆","")</f>
        <v/>
      </c>
      <c r="AV42" s="27">
        <f>IF(AND($B42="Milestone",$D42&gt;=AV$7,$D42&lt;=EOMONTH(AV$7,0)),"◆","")</f>
        <v/>
      </c>
      <c r="AW42" s="27">
        <f>IF(AND($B42="Milestone",$D42&gt;=AW$7,$D42&lt;=EOMONTH(AW$7,0)),"◆","")</f>
        <v/>
      </c>
      <c r="AX42" s="27">
        <f>IF(AND($B42="Milestone",$D42&gt;=AX$7,$D42&lt;=EOMONTH(AX$7,0)),"◆","")</f>
        <v/>
      </c>
      <c r="AY42" s="27">
        <f>IF(AND($B42="Milestone",$D42&gt;=AY$7,$D42&lt;=EOMONTH(AY$7,0)),"◆","")</f>
        <v/>
      </c>
      <c r="AZ42" s="27">
        <f>IF(AND($B42="Milestone",$D42&gt;=AZ$7,$D42&lt;=EOMONTH(AZ$7,0)),"◆","")</f>
        <v/>
      </c>
      <c r="BA42" s="27">
        <f>IF(AND($B42="Milestone",$D42&gt;=BA$7,$D42&lt;=EOMONTH(BA$7,0)),"◆","")</f>
        <v/>
      </c>
      <c r="BB42" s="27">
        <f>IF(AND($B42="Milestone",$D42&gt;=BB$7,$D42&lt;=EOMONTH(BB$7,0)),"◆","")</f>
        <v/>
      </c>
      <c r="BC42" s="27">
        <f>IF(AND($B42="Milestone",$D42&gt;=BC$7,$D42&lt;=EOMONTH(BC$7,0)),"◆","")</f>
        <v/>
      </c>
      <c r="BD42" s="27">
        <f>IF(AND($B42="Milestone",$D42&gt;=BD$7,$D42&lt;=EOMONTH(BD$7,0)),"◆","")</f>
        <v/>
      </c>
      <c r="BE42" s="27">
        <f>IF(AND($B42="Milestone",$D42&gt;=BE$7,$D42&lt;=EOMONTH(BE$7,0)),"◆","")</f>
        <v/>
      </c>
      <c r="BF42" s="27">
        <f>IF(AND($B42="Milestone",$D42&gt;=BF$7,$D42&lt;=EOMONTH(BF$7,0)),"◆","")</f>
        <v/>
      </c>
      <c r="BG42" s="27">
        <f>IF(AND($B42="Milestone",$D42&gt;=BG$7,$D42&lt;=EOMONTH(BG$7,0)),"◆","")</f>
        <v/>
      </c>
      <c r="BH42" s="27">
        <f>IF(AND($B42="Milestone",$D42&gt;=BH$7,$D42&lt;=EOMONTH(BH$7,0)),"◆","")</f>
        <v/>
      </c>
      <c r="BI42" s="27">
        <f>IF(AND($B42="Milestone",$D42&gt;=BI$7,$D42&lt;=EOMONTH(BI$7,0)),"◆","")</f>
        <v/>
      </c>
      <c r="BJ42" s="27">
        <f>IF(AND($B42="Milestone",$D42&gt;=BJ$7,$D42&lt;=EOMONTH(BJ$7,0)),"◆","")</f>
        <v/>
      </c>
    </row>
    <row r="43">
      <c r="A43" s="28" t="inlineStr">
        <is>
          <t xml:space="preserve">   Write: Discussion</t>
        </is>
      </c>
      <c r="B43" s="29" t="inlineStr">
        <is>
          <t>Task</t>
        </is>
      </c>
      <c r="C43" s="30">
        <f>$C$3+ROUND(0.7114*($C$4-$C$3),0)</f>
        <v/>
      </c>
      <c r="D43" s="30">
        <f>$C$3+ROUND(0.8282*($C$4-$C$3),0)</f>
        <v/>
      </c>
      <c r="E43" s="29">
        <f>IF(AND(ISNUMBER(C43),ISNUMBER(D43)),D43-C43+1,"")</f>
        <v/>
      </c>
      <c r="F43" s="29" t="inlineStr">
        <is>
          <t>Not started</t>
        </is>
      </c>
      <c r="G43" s="27">
        <f>IF(AND($B43="Milestone",$D43&gt;=G$7,$D43&lt;=EOMONTH(G$7,0)),"◆","")</f>
        <v/>
      </c>
      <c r="H43" s="27">
        <f>IF(AND($B43="Milestone",$D43&gt;=H$7,$D43&lt;=EOMONTH(H$7,0)),"◆","")</f>
        <v/>
      </c>
      <c r="I43" s="27">
        <f>IF(AND($B43="Milestone",$D43&gt;=I$7,$D43&lt;=EOMONTH(I$7,0)),"◆","")</f>
        <v/>
      </c>
      <c r="J43" s="27">
        <f>IF(AND($B43="Milestone",$D43&gt;=J$7,$D43&lt;=EOMONTH(J$7,0)),"◆","")</f>
        <v/>
      </c>
      <c r="K43" s="27">
        <f>IF(AND($B43="Milestone",$D43&gt;=K$7,$D43&lt;=EOMONTH(K$7,0)),"◆","")</f>
        <v/>
      </c>
      <c r="L43" s="27">
        <f>IF(AND($B43="Milestone",$D43&gt;=L$7,$D43&lt;=EOMONTH(L$7,0)),"◆","")</f>
        <v/>
      </c>
      <c r="M43" s="27">
        <f>IF(AND($B43="Milestone",$D43&gt;=M$7,$D43&lt;=EOMONTH(M$7,0)),"◆","")</f>
        <v/>
      </c>
      <c r="N43" s="27">
        <f>IF(AND($B43="Milestone",$D43&gt;=N$7,$D43&lt;=EOMONTH(N$7,0)),"◆","")</f>
        <v/>
      </c>
      <c r="O43" s="27">
        <f>IF(AND($B43="Milestone",$D43&gt;=O$7,$D43&lt;=EOMONTH(O$7,0)),"◆","")</f>
        <v/>
      </c>
      <c r="P43" s="27">
        <f>IF(AND($B43="Milestone",$D43&gt;=P$7,$D43&lt;=EOMONTH(P$7,0)),"◆","")</f>
        <v/>
      </c>
      <c r="Q43" s="27">
        <f>IF(AND($B43="Milestone",$D43&gt;=Q$7,$D43&lt;=EOMONTH(Q$7,0)),"◆","")</f>
        <v/>
      </c>
      <c r="R43" s="27">
        <f>IF(AND($B43="Milestone",$D43&gt;=R$7,$D43&lt;=EOMONTH(R$7,0)),"◆","")</f>
        <v/>
      </c>
      <c r="S43" s="27">
        <f>IF(AND($B43="Milestone",$D43&gt;=S$7,$D43&lt;=EOMONTH(S$7,0)),"◆","")</f>
        <v/>
      </c>
      <c r="T43" s="27">
        <f>IF(AND($B43="Milestone",$D43&gt;=T$7,$D43&lt;=EOMONTH(T$7,0)),"◆","")</f>
        <v/>
      </c>
      <c r="U43" s="27">
        <f>IF(AND($B43="Milestone",$D43&gt;=U$7,$D43&lt;=EOMONTH(U$7,0)),"◆","")</f>
        <v/>
      </c>
      <c r="V43" s="27">
        <f>IF(AND($B43="Milestone",$D43&gt;=V$7,$D43&lt;=EOMONTH(V$7,0)),"◆","")</f>
        <v/>
      </c>
      <c r="W43" s="27">
        <f>IF(AND($B43="Milestone",$D43&gt;=W$7,$D43&lt;=EOMONTH(W$7,0)),"◆","")</f>
        <v/>
      </c>
      <c r="X43" s="27">
        <f>IF(AND($B43="Milestone",$D43&gt;=X$7,$D43&lt;=EOMONTH(X$7,0)),"◆","")</f>
        <v/>
      </c>
      <c r="Y43" s="27">
        <f>IF(AND($B43="Milestone",$D43&gt;=Y$7,$D43&lt;=EOMONTH(Y$7,0)),"◆","")</f>
        <v/>
      </c>
      <c r="Z43" s="27">
        <f>IF(AND($B43="Milestone",$D43&gt;=Z$7,$D43&lt;=EOMONTH(Z$7,0)),"◆","")</f>
        <v/>
      </c>
      <c r="AA43" s="27">
        <f>IF(AND($B43="Milestone",$D43&gt;=AA$7,$D43&lt;=EOMONTH(AA$7,0)),"◆","")</f>
        <v/>
      </c>
      <c r="AB43" s="27">
        <f>IF(AND($B43="Milestone",$D43&gt;=AB$7,$D43&lt;=EOMONTH(AB$7,0)),"◆","")</f>
        <v/>
      </c>
      <c r="AC43" s="27">
        <f>IF(AND($B43="Milestone",$D43&gt;=AC$7,$D43&lt;=EOMONTH(AC$7,0)),"◆","")</f>
        <v/>
      </c>
      <c r="AD43" s="27">
        <f>IF(AND($B43="Milestone",$D43&gt;=AD$7,$D43&lt;=EOMONTH(AD$7,0)),"◆","")</f>
        <v/>
      </c>
      <c r="AE43" s="27">
        <f>IF(AND($B43="Milestone",$D43&gt;=AE$7,$D43&lt;=EOMONTH(AE$7,0)),"◆","")</f>
        <v/>
      </c>
      <c r="AF43" s="27">
        <f>IF(AND($B43="Milestone",$D43&gt;=AF$7,$D43&lt;=EOMONTH(AF$7,0)),"◆","")</f>
        <v/>
      </c>
      <c r="AG43" s="27">
        <f>IF(AND($B43="Milestone",$D43&gt;=AG$7,$D43&lt;=EOMONTH(AG$7,0)),"◆","")</f>
        <v/>
      </c>
      <c r="AH43" s="27">
        <f>IF(AND($B43="Milestone",$D43&gt;=AH$7,$D43&lt;=EOMONTH(AH$7,0)),"◆","")</f>
        <v/>
      </c>
      <c r="AI43" s="27">
        <f>IF(AND($B43="Milestone",$D43&gt;=AI$7,$D43&lt;=EOMONTH(AI$7,0)),"◆","")</f>
        <v/>
      </c>
      <c r="AJ43" s="27">
        <f>IF(AND($B43="Milestone",$D43&gt;=AJ$7,$D43&lt;=EOMONTH(AJ$7,0)),"◆","")</f>
        <v/>
      </c>
      <c r="AK43" s="27">
        <f>IF(AND($B43="Milestone",$D43&gt;=AK$7,$D43&lt;=EOMONTH(AK$7,0)),"◆","")</f>
        <v/>
      </c>
      <c r="AL43" s="27">
        <f>IF(AND($B43="Milestone",$D43&gt;=AL$7,$D43&lt;=EOMONTH(AL$7,0)),"◆","")</f>
        <v/>
      </c>
      <c r="AM43" s="27">
        <f>IF(AND($B43="Milestone",$D43&gt;=AM$7,$D43&lt;=EOMONTH(AM$7,0)),"◆","")</f>
        <v/>
      </c>
      <c r="AN43" s="27">
        <f>IF(AND($B43="Milestone",$D43&gt;=AN$7,$D43&lt;=EOMONTH(AN$7,0)),"◆","")</f>
        <v/>
      </c>
      <c r="AO43" s="27">
        <f>IF(AND($B43="Milestone",$D43&gt;=AO$7,$D43&lt;=EOMONTH(AO$7,0)),"◆","")</f>
        <v/>
      </c>
      <c r="AP43" s="27">
        <f>IF(AND($B43="Milestone",$D43&gt;=AP$7,$D43&lt;=EOMONTH(AP$7,0)),"◆","")</f>
        <v/>
      </c>
      <c r="AQ43" s="27">
        <f>IF(AND($B43="Milestone",$D43&gt;=AQ$7,$D43&lt;=EOMONTH(AQ$7,0)),"◆","")</f>
        <v/>
      </c>
      <c r="AR43" s="27">
        <f>IF(AND($B43="Milestone",$D43&gt;=AR$7,$D43&lt;=EOMONTH(AR$7,0)),"◆","")</f>
        <v/>
      </c>
      <c r="AS43" s="27">
        <f>IF(AND($B43="Milestone",$D43&gt;=AS$7,$D43&lt;=EOMONTH(AS$7,0)),"◆","")</f>
        <v/>
      </c>
      <c r="AT43" s="27">
        <f>IF(AND($B43="Milestone",$D43&gt;=AT$7,$D43&lt;=EOMONTH(AT$7,0)),"◆","")</f>
        <v/>
      </c>
      <c r="AU43" s="27">
        <f>IF(AND($B43="Milestone",$D43&gt;=AU$7,$D43&lt;=EOMONTH(AU$7,0)),"◆","")</f>
        <v/>
      </c>
      <c r="AV43" s="27">
        <f>IF(AND($B43="Milestone",$D43&gt;=AV$7,$D43&lt;=EOMONTH(AV$7,0)),"◆","")</f>
        <v/>
      </c>
      <c r="AW43" s="27">
        <f>IF(AND($B43="Milestone",$D43&gt;=AW$7,$D43&lt;=EOMONTH(AW$7,0)),"◆","")</f>
        <v/>
      </c>
      <c r="AX43" s="27">
        <f>IF(AND($B43="Milestone",$D43&gt;=AX$7,$D43&lt;=EOMONTH(AX$7,0)),"◆","")</f>
        <v/>
      </c>
      <c r="AY43" s="27">
        <f>IF(AND($B43="Milestone",$D43&gt;=AY$7,$D43&lt;=EOMONTH(AY$7,0)),"◆","")</f>
        <v/>
      </c>
      <c r="AZ43" s="27">
        <f>IF(AND($B43="Milestone",$D43&gt;=AZ$7,$D43&lt;=EOMONTH(AZ$7,0)),"◆","")</f>
        <v/>
      </c>
      <c r="BA43" s="27">
        <f>IF(AND($B43="Milestone",$D43&gt;=BA$7,$D43&lt;=EOMONTH(BA$7,0)),"◆","")</f>
        <v/>
      </c>
      <c r="BB43" s="27">
        <f>IF(AND($B43="Milestone",$D43&gt;=BB$7,$D43&lt;=EOMONTH(BB$7,0)),"◆","")</f>
        <v/>
      </c>
      <c r="BC43" s="27">
        <f>IF(AND($B43="Milestone",$D43&gt;=BC$7,$D43&lt;=EOMONTH(BC$7,0)),"◆","")</f>
        <v/>
      </c>
      <c r="BD43" s="27">
        <f>IF(AND($B43="Milestone",$D43&gt;=BD$7,$D43&lt;=EOMONTH(BD$7,0)),"◆","")</f>
        <v/>
      </c>
      <c r="BE43" s="27">
        <f>IF(AND($B43="Milestone",$D43&gt;=BE$7,$D43&lt;=EOMONTH(BE$7,0)),"◆","")</f>
        <v/>
      </c>
      <c r="BF43" s="27">
        <f>IF(AND($B43="Milestone",$D43&gt;=BF$7,$D43&lt;=EOMONTH(BF$7,0)),"◆","")</f>
        <v/>
      </c>
      <c r="BG43" s="27">
        <f>IF(AND($B43="Milestone",$D43&gt;=BG$7,$D43&lt;=EOMONTH(BG$7,0)),"◆","")</f>
        <v/>
      </c>
      <c r="BH43" s="27">
        <f>IF(AND($B43="Milestone",$D43&gt;=BH$7,$D43&lt;=EOMONTH(BH$7,0)),"◆","")</f>
        <v/>
      </c>
      <c r="BI43" s="27">
        <f>IF(AND($B43="Milestone",$D43&gt;=BI$7,$D43&lt;=EOMONTH(BI$7,0)),"◆","")</f>
        <v/>
      </c>
      <c r="BJ43" s="27">
        <f>IF(AND($B43="Milestone",$D43&gt;=BJ$7,$D43&lt;=EOMONTH(BJ$7,0)),"◆","")</f>
        <v/>
      </c>
    </row>
    <row r="44">
      <c r="A44" s="28" t="inlineStr">
        <is>
          <t xml:space="preserve">   Write: Conclusion</t>
        </is>
      </c>
      <c r="B44" s="29" t="inlineStr">
        <is>
          <t>Task</t>
        </is>
      </c>
      <c r="C44" s="30">
        <f>$C$3+ROUND(0.8282*($C$4-$C$3),0)</f>
        <v/>
      </c>
      <c r="D44" s="30">
        <f>$C$3+ROUND(0.8541*($C$4-$C$3),0)</f>
        <v/>
      </c>
      <c r="E44" s="29">
        <f>IF(AND(ISNUMBER(C44),ISNUMBER(D44)),D44-C44+1,"")</f>
        <v/>
      </c>
      <c r="F44" s="29" t="inlineStr">
        <is>
          <t>Not started</t>
        </is>
      </c>
      <c r="G44" s="27">
        <f>IF(AND($B44="Milestone",$D44&gt;=G$7,$D44&lt;=EOMONTH(G$7,0)),"◆","")</f>
        <v/>
      </c>
      <c r="H44" s="27">
        <f>IF(AND($B44="Milestone",$D44&gt;=H$7,$D44&lt;=EOMONTH(H$7,0)),"◆","")</f>
        <v/>
      </c>
      <c r="I44" s="27">
        <f>IF(AND($B44="Milestone",$D44&gt;=I$7,$D44&lt;=EOMONTH(I$7,0)),"◆","")</f>
        <v/>
      </c>
      <c r="J44" s="27">
        <f>IF(AND($B44="Milestone",$D44&gt;=J$7,$D44&lt;=EOMONTH(J$7,0)),"◆","")</f>
        <v/>
      </c>
      <c r="K44" s="27">
        <f>IF(AND($B44="Milestone",$D44&gt;=K$7,$D44&lt;=EOMONTH(K$7,0)),"◆","")</f>
        <v/>
      </c>
      <c r="L44" s="27">
        <f>IF(AND($B44="Milestone",$D44&gt;=L$7,$D44&lt;=EOMONTH(L$7,0)),"◆","")</f>
        <v/>
      </c>
      <c r="M44" s="27">
        <f>IF(AND($B44="Milestone",$D44&gt;=M$7,$D44&lt;=EOMONTH(M$7,0)),"◆","")</f>
        <v/>
      </c>
      <c r="N44" s="27">
        <f>IF(AND($B44="Milestone",$D44&gt;=N$7,$D44&lt;=EOMONTH(N$7,0)),"◆","")</f>
        <v/>
      </c>
      <c r="O44" s="27">
        <f>IF(AND($B44="Milestone",$D44&gt;=O$7,$D44&lt;=EOMONTH(O$7,0)),"◆","")</f>
        <v/>
      </c>
      <c r="P44" s="27">
        <f>IF(AND($B44="Milestone",$D44&gt;=P$7,$D44&lt;=EOMONTH(P$7,0)),"◆","")</f>
        <v/>
      </c>
      <c r="Q44" s="27">
        <f>IF(AND($B44="Milestone",$D44&gt;=Q$7,$D44&lt;=EOMONTH(Q$7,0)),"◆","")</f>
        <v/>
      </c>
      <c r="R44" s="27">
        <f>IF(AND($B44="Milestone",$D44&gt;=R$7,$D44&lt;=EOMONTH(R$7,0)),"◆","")</f>
        <v/>
      </c>
      <c r="S44" s="27">
        <f>IF(AND($B44="Milestone",$D44&gt;=S$7,$D44&lt;=EOMONTH(S$7,0)),"◆","")</f>
        <v/>
      </c>
      <c r="T44" s="27">
        <f>IF(AND($B44="Milestone",$D44&gt;=T$7,$D44&lt;=EOMONTH(T$7,0)),"◆","")</f>
        <v/>
      </c>
      <c r="U44" s="27">
        <f>IF(AND($B44="Milestone",$D44&gt;=U$7,$D44&lt;=EOMONTH(U$7,0)),"◆","")</f>
        <v/>
      </c>
      <c r="V44" s="27">
        <f>IF(AND($B44="Milestone",$D44&gt;=V$7,$D44&lt;=EOMONTH(V$7,0)),"◆","")</f>
        <v/>
      </c>
      <c r="W44" s="27">
        <f>IF(AND($B44="Milestone",$D44&gt;=W$7,$D44&lt;=EOMONTH(W$7,0)),"◆","")</f>
        <v/>
      </c>
      <c r="X44" s="27">
        <f>IF(AND($B44="Milestone",$D44&gt;=X$7,$D44&lt;=EOMONTH(X$7,0)),"◆","")</f>
        <v/>
      </c>
      <c r="Y44" s="27">
        <f>IF(AND($B44="Milestone",$D44&gt;=Y$7,$D44&lt;=EOMONTH(Y$7,0)),"◆","")</f>
        <v/>
      </c>
      <c r="Z44" s="27">
        <f>IF(AND($B44="Milestone",$D44&gt;=Z$7,$D44&lt;=EOMONTH(Z$7,0)),"◆","")</f>
        <v/>
      </c>
      <c r="AA44" s="27">
        <f>IF(AND($B44="Milestone",$D44&gt;=AA$7,$D44&lt;=EOMONTH(AA$7,0)),"◆","")</f>
        <v/>
      </c>
      <c r="AB44" s="27">
        <f>IF(AND($B44="Milestone",$D44&gt;=AB$7,$D44&lt;=EOMONTH(AB$7,0)),"◆","")</f>
        <v/>
      </c>
      <c r="AC44" s="27">
        <f>IF(AND($B44="Milestone",$D44&gt;=AC$7,$D44&lt;=EOMONTH(AC$7,0)),"◆","")</f>
        <v/>
      </c>
      <c r="AD44" s="27">
        <f>IF(AND($B44="Milestone",$D44&gt;=AD$7,$D44&lt;=EOMONTH(AD$7,0)),"◆","")</f>
        <v/>
      </c>
      <c r="AE44" s="27">
        <f>IF(AND($B44="Milestone",$D44&gt;=AE$7,$D44&lt;=EOMONTH(AE$7,0)),"◆","")</f>
        <v/>
      </c>
      <c r="AF44" s="27">
        <f>IF(AND($B44="Milestone",$D44&gt;=AF$7,$D44&lt;=EOMONTH(AF$7,0)),"◆","")</f>
        <v/>
      </c>
      <c r="AG44" s="27">
        <f>IF(AND($B44="Milestone",$D44&gt;=AG$7,$D44&lt;=EOMONTH(AG$7,0)),"◆","")</f>
        <v/>
      </c>
      <c r="AH44" s="27">
        <f>IF(AND($B44="Milestone",$D44&gt;=AH$7,$D44&lt;=EOMONTH(AH$7,0)),"◆","")</f>
        <v/>
      </c>
      <c r="AI44" s="27">
        <f>IF(AND($B44="Milestone",$D44&gt;=AI$7,$D44&lt;=EOMONTH(AI$7,0)),"◆","")</f>
        <v/>
      </c>
      <c r="AJ44" s="27">
        <f>IF(AND($B44="Milestone",$D44&gt;=AJ$7,$D44&lt;=EOMONTH(AJ$7,0)),"◆","")</f>
        <v/>
      </c>
      <c r="AK44" s="27">
        <f>IF(AND($B44="Milestone",$D44&gt;=AK$7,$D44&lt;=EOMONTH(AK$7,0)),"◆","")</f>
        <v/>
      </c>
      <c r="AL44" s="27">
        <f>IF(AND($B44="Milestone",$D44&gt;=AL$7,$D44&lt;=EOMONTH(AL$7,0)),"◆","")</f>
        <v/>
      </c>
      <c r="AM44" s="27">
        <f>IF(AND($B44="Milestone",$D44&gt;=AM$7,$D44&lt;=EOMONTH(AM$7,0)),"◆","")</f>
        <v/>
      </c>
      <c r="AN44" s="27">
        <f>IF(AND($B44="Milestone",$D44&gt;=AN$7,$D44&lt;=EOMONTH(AN$7,0)),"◆","")</f>
        <v/>
      </c>
      <c r="AO44" s="27">
        <f>IF(AND($B44="Milestone",$D44&gt;=AO$7,$D44&lt;=EOMONTH(AO$7,0)),"◆","")</f>
        <v/>
      </c>
      <c r="AP44" s="27">
        <f>IF(AND($B44="Milestone",$D44&gt;=AP$7,$D44&lt;=EOMONTH(AP$7,0)),"◆","")</f>
        <v/>
      </c>
      <c r="AQ44" s="27">
        <f>IF(AND($B44="Milestone",$D44&gt;=AQ$7,$D44&lt;=EOMONTH(AQ$7,0)),"◆","")</f>
        <v/>
      </c>
      <c r="AR44" s="27">
        <f>IF(AND($B44="Milestone",$D44&gt;=AR$7,$D44&lt;=EOMONTH(AR$7,0)),"◆","")</f>
        <v/>
      </c>
      <c r="AS44" s="27">
        <f>IF(AND($B44="Milestone",$D44&gt;=AS$7,$D44&lt;=EOMONTH(AS$7,0)),"◆","")</f>
        <v/>
      </c>
      <c r="AT44" s="27">
        <f>IF(AND($B44="Milestone",$D44&gt;=AT$7,$D44&lt;=EOMONTH(AT$7,0)),"◆","")</f>
        <v/>
      </c>
      <c r="AU44" s="27">
        <f>IF(AND($B44="Milestone",$D44&gt;=AU$7,$D44&lt;=EOMONTH(AU$7,0)),"◆","")</f>
        <v/>
      </c>
      <c r="AV44" s="27">
        <f>IF(AND($B44="Milestone",$D44&gt;=AV$7,$D44&lt;=EOMONTH(AV$7,0)),"◆","")</f>
        <v/>
      </c>
      <c r="AW44" s="27">
        <f>IF(AND($B44="Milestone",$D44&gt;=AW$7,$D44&lt;=EOMONTH(AW$7,0)),"◆","")</f>
        <v/>
      </c>
      <c r="AX44" s="27">
        <f>IF(AND($B44="Milestone",$D44&gt;=AX$7,$D44&lt;=EOMONTH(AX$7,0)),"◆","")</f>
        <v/>
      </c>
      <c r="AY44" s="27">
        <f>IF(AND($B44="Milestone",$D44&gt;=AY$7,$D44&lt;=EOMONTH(AY$7,0)),"◆","")</f>
        <v/>
      </c>
      <c r="AZ44" s="27">
        <f>IF(AND($B44="Milestone",$D44&gt;=AZ$7,$D44&lt;=EOMONTH(AZ$7,0)),"◆","")</f>
        <v/>
      </c>
      <c r="BA44" s="27">
        <f>IF(AND($B44="Milestone",$D44&gt;=BA$7,$D44&lt;=EOMONTH(BA$7,0)),"◆","")</f>
        <v/>
      </c>
      <c r="BB44" s="27">
        <f>IF(AND($B44="Milestone",$D44&gt;=BB$7,$D44&lt;=EOMONTH(BB$7,0)),"◆","")</f>
        <v/>
      </c>
      <c r="BC44" s="27">
        <f>IF(AND($B44="Milestone",$D44&gt;=BC$7,$D44&lt;=EOMONTH(BC$7,0)),"◆","")</f>
        <v/>
      </c>
      <c r="BD44" s="27">
        <f>IF(AND($B44="Milestone",$D44&gt;=BD$7,$D44&lt;=EOMONTH(BD$7,0)),"◆","")</f>
        <v/>
      </c>
      <c r="BE44" s="27">
        <f>IF(AND($B44="Milestone",$D44&gt;=BE$7,$D44&lt;=EOMONTH(BE$7,0)),"◆","")</f>
        <v/>
      </c>
      <c r="BF44" s="27">
        <f>IF(AND($B44="Milestone",$D44&gt;=BF$7,$D44&lt;=EOMONTH(BF$7,0)),"◆","")</f>
        <v/>
      </c>
      <c r="BG44" s="27">
        <f>IF(AND($B44="Milestone",$D44&gt;=BG$7,$D44&lt;=EOMONTH(BG$7,0)),"◆","")</f>
        <v/>
      </c>
      <c r="BH44" s="27">
        <f>IF(AND($B44="Milestone",$D44&gt;=BH$7,$D44&lt;=EOMONTH(BH$7,0)),"◆","")</f>
        <v/>
      </c>
      <c r="BI44" s="27">
        <f>IF(AND($B44="Milestone",$D44&gt;=BI$7,$D44&lt;=EOMONTH(BI$7,0)),"◆","")</f>
        <v/>
      </c>
      <c r="BJ44" s="27">
        <f>IF(AND($B44="Milestone",$D44&gt;=BJ$7,$D44&lt;=EOMONTH(BJ$7,0)),"◆","")</f>
        <v/>
      </c>
    </row>
    <row r="45">
      <c r="A45" s="28" t="inlineStr">
        <is>
          <t xml:space="preserve">   Write: Introduction</t>
        </is>
      </c>
      <c r="B45" s="29" t="inlineStr">
        <is>
          <t>Task</t>
        </is>
      </c>
      <c r="C45" s="30">
        <f>$C$3+ROUND(0.8541*($C$4-$C$3),0)</f>
        <v/>
      </c>
      <c r="D45" s="30">
        <f>$C$3+ROUND(0.8667*($C$4-$C$3),0)</f>
        <v/>
      </c>
      <c r="E45" s="29">
        <f>IF(AND(ISNUMBER(C45),ISNUMBER(D45)),D45-C45+1,"")</f>
        <v/>
      </c>
      <c r="F45" s="29" t="inlineStr">
        <is>
          <t>Not started</t>
        </is>
      </c>
      <c r="G45" s="27">
        <f>IF(AND($B45="Milestone",$D45&gt;=G$7,$D45&lt;=EOMONTH(G$7,0)),"◆","")</f>
        <v/>
      </c>
      <c r="H45" s="27">
        <f>IF(AND($B45="Milestone",$D45&gt;=H$7,$D45&lt;=EOMONTH(H$7,0)),"◆","")</f>
        <v/>
      </c>
      <c r="I45" s="27">
        <f>IF(AND($B45="Milestone",$D45&gt;=I$7,$D45&lt;=EOMONTH(I$7,0)),"◆","")</f>
        <v/>
      </c>
      <c r="J45" s="27">
        <f>IF(AND($B45="Milestone",$D45&gt;=J$7,$D45&lt;=EOMONTH(J$7,0)),"◆","")</f>
        <v/>
      </c>
      <c r="K45" s="27">
        <f>IF(AND($B45="Milestone",$D45&gt;=K$7,$D45&lt;=EOMONTH(K$7,0)),"◆","")</f>
        <v/>
      </c>
      <c r="L45" s="27">
        <f>IF(AND($B45="Milestone",$D45&gt;=L$7,$D45&lt;=EOMONTH(L$7,0)),"◆","")</f>
        <v/>
      </c>
      <c r="M45" s="27">
        <f>IF(AND($B45="Milestone",$D45&gt;=M$7,$D45&lt;=EOMONTH(M$7,0)),"◆","")</f>
        <v/>
      </c>
      <c r="N45" s="27">
        <f>IF(AND($B45="Milestone",$D45&gt;=N$7,$D45&lt;=EOMONTH(N$7,0)),"◆","")</f>
        <v/>
      </c>
      <c r="O45" s="27">
        <f>IF(AND($B45="Milestone",$D45&gt;=O$7,$D45&lt;=EOMONTH(O$7,0)),"◆","")</f>
        <v/>
      </c>
      <c r="P45" s="27">
        <f>IF(AND($B45="Milestone",$D45&gt;=P$7,$D45&lt;=EOMONTH(P$7,0)),"◆","")</f>
        <v/>
      </c>
      <c r="Q45" s="27">
        <f>IF(AND($B45="Milestone",$D45&gt;=Q$7,$D45&lt;=EOMONTH(Q$7,0)),"◆","")</f>
        <v/>
      </c>
      <c r="R45" s="27">
        <f>IF(AND($B45="Milestone",$D45&gt;=R$7,$D45&lt;=EOMONTH(R$7,0)),"◆","")</f>
        <v/>
      </c>
      <c r="S45" s="27">
        <f>IF(AND($B45="Milestone",$D45&gt;=S$7,$D45&lt;=EOMONTH(S$7,0)),"◆","")</f>
        <v/>
      </c>
      <c r="T45" s="27">
        <f>IF(AND($B45="Milestone",$D45&gt;=T$7,$D45&lt;=EOMONTH(T$7,0)),"◆","")</f>
        <v/>
      </c>
      <c r="U45" s="27">
        <f>IF(AND($B45="Milestone",$D45&gt;=U$7,$D45&lt;=EOMONTH(U$7,0)),"◆","")</f>
        <v/>
      </c>
      <c r="V45" s="27">
        <f>IF(AND($B45="Milestone",$D45&gt;=V$7,$D45&lt;=EOMONTH(V$7,0)),"◆","")</f>
        <v/>
      </c>
      <c r="W45" s="27">
        <f>IF(AND($B45="Milestone",$D45&gt;=W$7,$D45&lt;=EOMONTH(W$7,0)),"◆","")</f>
        <v/>
      </c>
      <c r="X45" s="27">
        <f>IF(AND($B45="Milestone",$D45&gt;=X$7,$D45&lt;=EOMONTH(X$7,0)),"◆","")</f>
        <v/>
      </c>
      <c r="Y45" s="27">
        <f>IF(AND($B45="Milestone",$D45&gt;=Y$7,$D45&lt;=EOMONTH(Y$7,0)),"◆","")</f>
        <v/>
      </c>
      <c r="Z45" s="27">
        <f>IF(AND($B45="Milestone",$D45&gt;=Z$7,$D45&lt;=EOMONTH(Z$7,0)),"◆","")</f>
        <v/>
      </c>
      <c r="AA45" s="27">
        <f>IF(AND($B45="Milestone",$D45&gt;=AA$7,$D45&lt;=EOMONTH(AA$7,0)),"◆","")</f>
        <v/>
      </c>
      <c r="AB45" s="27">
        <f>IF(AND($B45="Milestone",$D45&gt;=AB$7,$D45&lt;=EOMONTH(AB$7,0)),"◆","")</f>
        <v/>
      </c>
      <c r="AC45" s="27">
        <f>IF(AND($B45="Milestone",$D45&gt;=AC$7,$D45&lt;=EOMONTH(AC$7,0)),"◆","")</f>
        <v/>
      </c>
      <c r="AD45" s="27">
        <f>IF(AND($B45="Milestone",$D45&gt;=AD$7,$D45&lt;=EOMONTH(AD$7,0)),"◆","")</f>
        <v/>
      </c>
      <c r="AE45" s="27">
        <f>IF(AND($B45="Milestone",$D45&gt;=AE$7,$D45&lt;=EOMONTH(AE$7,0)),"◆","")</f>
        <v/>
      </c>
      <c r="AF45" s="27">
        <f>IF(AND($B45="Milestone",$D45&gt;=AF$7,$D45&lt;=EOMONTH(AF$7,0)),"◆","")</f>
        <v/>
      </c>
      <c r="AG45" s="27">
        <f>IF(AND($B45="Milestone",$D45&gt;=AG$7,$D45&lt;=EOMONTH(AG$7,0)),"◆","")</f>
        <v/>
      </c>
      <c r="AH45" s="27">
        <f>IF(AND($B45="Milestone",$D45&gt;=AH$7,$D45&lt;=EOMONTH(AH$7,0)),"◆","")</f>
        <v/>
      </c>
      <c r="AI45" s="27">
        <f>IF(AND($B45="Milestone",$D45&gt;=AI$7,$D45&lt;=EOMONTH(AI$7,0)),"◆","")</f>
        <v/>
      </c>
      <c r="AJ45" s="27">
        <f>IF(AND($B45="Milestone",$D45&gt;=AJ$7,$D45&lt;=EOMONTH(AJ$7,0)),"◆","")</f>
        <v/>
      </c>
      <c r="AK45" s="27">
        <f>IF(AND($B45="Milestone",$D45&gt;=AK$7,$D45&lt;=EOMONTH(AK$7,0)),"◆","")</f>
        <v/>
      </c>
      <c r="AL45" s="27">
        <f>IF(AND($B45="Milestone",$D45&gt;=AL$7,$D45&lt;=EOMONTH(AL$7,0)),"◆","")</f>
        <v/>
      </c>
      <c r="AM45" s="27">
        <f>IF(AND($B45="Milestone",$D45&gt;=AM$7,$D45&lt;=EOMONTH(AM$7,0)),"◆","")</f>
        <v/>
      </c>
      <c r="AN45" s="27">
        <f>IF(AND($B45="Milestone",$D45&gt;=AN$7,$D45&lt;=EOMONTH(AN$7,0)),"◆","")</f>
        <v/>
      </c>
      <c r="AO45" s="27">
        <f>IF(AND($B45="Milestone",$D45&gt;=AO$7,$D45&lt;=EOMONTH(AO$7,0)),"◆","")</f>
        <v/>
      </c>
      <c r="AP45" s="27">
        <f>IF(AND($B45="Milestone",$D45&gt;=AP$7,$D45&lt;=EOMONTH(AP$7,0)),"◆","")</f>
        <v/>
      </c>
      <c r="AQ45" s="27">
        <f>IF(AND($B45="Milestone",$D45&gt;=AQ$7,$D45&lt;=EOMONTH(AQ$7,0)),"◆","")</f>
        <v/>
      </c>
      <c r="AR45" s="27">
        <f>IF(AND($B45="Milestone",$D45&gt;=AR$7,$D45&lt;=EOMONTH(AR$7,0)),"◆","")</f>
        <v/>
      </c>
      <c r="AS45" s="27">
        <f>IF(AND($B45="Milestone",$D45&gt;=AS$7,$D45&lt;=EOMONTH(AS$7,0)),"◆","")</f>
        <v/>
      </c>
      <c r="AT45" s="27">
        <f>IF(AND($B45="Milestone",$D45&gt;=AT$7,$D45&lt;=EOMONTH(AT$7,0)),"◆","")</f>
        <v/>
      </c>
      <c r="AU45" s="27">
        <f>IF(AND($B45="Milestone",$D45&gt;=AU$7,$D45&lt;=EOMONTH(AU$7,0)),"◆","")</f>
        <v/>
      </c>
      <c r="AV45" s="27">
        <f>IF(AND($B45="Milestone",$D45&gt;=AV$7,$D45&lt;=EOMONTH(AV$7,0)),"◆","")</f>
        <v/>
      </c>
      <c r="AW45" s="27">
        <f>IF(AND($B45="Milestone",$D45&gt;=AW$7,$D45&lt;=EOMONTH(AW$7,0)),"◆","")</f>
        <v/>
      </c>
      <c r="AX45" s="27">
        <f>IF(AND($B45="Milestone",$D45&gt;=AX$7,$D45&lt;=EOMONTH(AX$7,0)),"◆","")</f>
        <v/>
      </c>
      <c r="AY45" s="27">
        <f>IF(AND($B45="Milestone",$D45&gt;=AY$7,$D45&lt;=EOMONTH(AY$7,0)),"◆","")</f>
        <v/>
      </c>
      <c r="AZ45" s="27">
        <f>IF(AND($B45="Milestone",$D45&gt;=AZ$7,$D45&lt;=EOMONTH(AZ$7,0)),"◆","")</f>
        <v/>
      </c>
      <c r="BA45" s="27">
        <f>IF(AND($B45="Milestone",$D45&gt;=BA$7,$D45&lt;=EOMONTH(BA$7,0)),"◆","")</f>
        <v/>
      </c>
      <c r="BB45" s="27">
        <f>IF(AND($B45="Milestone",$D45&gt;=BB$7,$D45&lt;=EOMONTH(BB$7,0)),"◆","")</f>
        <v/>
      </c>
      <c r="BC45" s="27">
        <f>IF(AND($B45="Milestone",$D45&gt;=BC$7,$D45&lt;=EOMONTH(BC$7,0)),"◆","")</f>
        <v/>
      </c>
      <c r="BD45" s="27">
        <f>IF(AND($B45="Milestone",$D45&gt;=BD$7,$D45&lt;=EOMONTH(BD$7,0)),"◆","")</f>
        <v/>
      </c>
      <c r="BE45" s="27">
        <f>IF(AND($B45="Milestone",$D45&gt;=BE$7,$D45&lt;=EOMONTH(BE$7,0)),"◆","")</f>
        <v/>
      </c>
      <c r="BF45" s="27">
        <f>IF(AND($B45="Milestone",$D45&gt;=BF$7,$D45&lt;=EOMONTH(BF$7,0)),"◆","")</f>
        <v/>
      </c>
      <c r="BG45" s="27">
        <f>IF(AND($B45="Milestone",$D45&gt;=BG$7,$D45&lt;=EOMONTH(BG$7,0)),"◆","")</f>
        <v/>
      </c>
      <c r="BH45" s="27">
        <f>IF(AND($B45="Milestone",$D45&gt;=BH$7,$D45&lt;=EOMONTH(BH$7,0)),"◆","")</f>
        <v/>
      </c>
      <c r="BI45" s="27">
        <f>IF(AND($B45="Milestone",$D45&gt;=BI$7,$D45&lt;=EOMONTH(BI$7,0)),"◆","")</f>
        <v/>
      </c>
      <c r="BJ45" s="27">
        <f>IF(AND($B45="Milestone",$D45&gt;=BJ$7,$D45&lt;=EOMONTH(BJ$7,0)),"◆","")</f>
        <v/>
      </c>
    </row>
    <row r="46">
      <c r="A46" s="28" t="inlineStr">
        <is>
          <t xml:space="preserve">   Full thesis draft to supervisors</t>
        </is>
      </c>
      <c r="B46" s="29" t="inlineStr">
        <is>
          <t>Milestone</t>
        </is>
      </c>
      <c r="C46" s="30">
        <f>$C$3+ROUND(0.88*($C$4-$C$3),0)</f>
        <v/>
      </c>
      <c r="D46" s="30">
        <f>$C$3+ROUND(0.88*($C$4-$C$3),0)</f>
        <v/>
      </c>
      <c r="E46" s="29">
        <f>IF(AND(ISNUMBER(C46),ISNUMBER(D46)),D46-C46+1,"")</f>
        <v/>
      </c>
      <c r="F46" s="29" t="inlineStr">
        <is>
          <t>Not started</t>
        </is>
      </c>
      <c r="G46" s="27">
        <f>IF(AND($B46="Milestone",$D46&gt;=G$7,$D46&lt;=EOMONTH(G$7,0)),"◆","")</f>
        <v/>
      </c>
      <c r="H46" s="27">
        <f>IF(AND($B46="Milestone",$D46&gt;=H$7,$D46&lt;=EOMONTH(H$7,0)),"◆","")</f>
        <v/>
      </c>
      <c r="I46" s="27">
        <f>IF(AND($B46="Milestone",$D46&gt;=I$7,$D46&lt;=EOMONTH(I$7,0)),"◆","")</f>
        <v/>
      </c>
      <c r="J46" s="27">
        <f>IF(AND($B46="Milestone",$D46&gt;=J$7,$D46&lt;=EOMONTH(J$7,0)),"◆","")</f>
        <v/>
      </c>
      <c r="K46" s="27">
        <f>IF(AND($B46="Milestone",$D46&gt;=K$7,$D46&lt;=EOMONTH(K$7,0)),"◆","")</f>
        <v/>
      </c>
      <c r="L46" s="27">
        <f>IF(AND($B46="Milestone",$D46&gt;=L$7,$D46&lt;=EOMONTH(L$7,0)),"◆","")</f>
        <v/>
      </c>
      <c r="M46" s="27">
        <f>IF(AND($B46="Milestone",$D46&gt;=M$7,$D46&lt;=EOMONTH(M$7,0)),"◆","")</f>
        <v/>
      </c>
      <c r="N46" s="27">
        <f>IF(AND($B46="Milestone",$D46&gt;=N$7,$D46&lt;=EOMONTH(N$7,0)),"◆","")</f>
        <v/>
      </c>
      <c r="O46" s="27">
        <f>IF(AND($B46="Milestone",$D46&gt;=O$7,$D46&lt;=EOMONTH(O$7,0)),"◆","")</f>
        <v/>
      </c>
      <c r="P46" s="27">
        <f>IF(AND($B46="Milestone",$D46&gt;=P$7,$D46&lt;=EOMONTH(P$7,0)),"◆","")</f>
        <v/>
      </c>
      <c r="Q46" s="27">
        <f>IF(AND($B46="Milestone",$D46&gt;=Q$7,$D46&lt;=EOMONTH(Q$7,0)),"◆","")</f>
        <v/>
      </c>
      <c r="R46" s="27">
        <f>IF(AND($B46="Milestone",$D46&gt;=R$7,$D46&lt;=EOMONTH(R$7,0)),"◆","")</f>
        <v/>
      </c>
      <c r="S46" s="27">
        <f>IF(AND($B46="Milestone",$D46&gt;=S$7,$D46&lt;=EOMONTH(S$7,0)),"◆","")</f>
        <v/>
      </c>
      <c r="T46" s="27">
        <f>IF(AND($B46="Milestone",$D46&gt;=T$7,$D46&lt;=EOMONTH(T$7,0)),"◆","")</f>
        <v/>
      </c>
      <c r="U46" s="27">
        <f>IF(AND($B46="Milestone",$D46&gt;=U$7,$D46&lt;=EOMONTH(U$7,0)),"◆","")</f>
        <v/>
      </c>
      <c r="V46" s="27">
        <f>IF(AND($B46="Milestone",$D46&gt;=V$7,$D46&lt;=EOMONTH(V$7,0)),"◆","")</f>
        <v/>
      </c>
      <c r="W46" s="27">
        <f>IF(AND($B46="Milestone",$D46&gt;=W$7,$D46&lt;=EOMONTH(W$7,0)),"◆","")</f>
        <v/>
      </c>
      <c r="X46" s="27">
        <f>IF(AND($B46="Milestone",$D46&gt;=X$7,$D46&lt;=EOMONTH(X$7,0)),"◆","")</f>
        <v/>
      </c>
      <c r="Y46" s="27">
        <f>IF(AND($B46="Milestone",$D46&gt;=Y$7,$D46&lt;=EOMONTH(Y$7,0)),"◆","")</f>
        <v/>
      </c>
      <c r="Z46" s="27">
        <f>IF(AND($B46="Milestone",$D46&gt;=Z$7,$D46&lt;=EOMONTH(Z$7,0)),"◆","")</f>
        <v/>
      </c>
      <c r="AA46" s="27">
        <f>IF(AND($B46="Milestone",$D46&gt;=AA$7,$D46&lt;=EOMONTH(AA$7,0)),"◆","")</f>
        <v/>
      </c>
      <c r="AB46" s="27">
        <f>IF(AND($B46="Milestone",$D46&gt;=AB$7,$D46&lt;=EOMONTH(AB$7,0)),"◆","")</f>
        <v/>
      </c>
      <c r="AC46" s="27">
        <f>IF(AND($B46="Milestone",$D46&gt;=AC$7,$D46&lt;=EOMONTH(AC$7,0)),"◆","")</f>
        <v/>
      </c>
      <c r="AD46" s="27">
        <f>IF(AND($B46="Milestone",$D46&gt;=AD$7,$D46&lt;=EOMONTH(AD$7,0)),"◆","")</f>
        <v/>
      </c>
      <c r="AE46" s="27">
        <f>IF(AND($B46="Milestone",$D46&gt;=AE$7,$D46&lt;=EOMONTH(AE$7,0)),"◆","")</f>
        <v/>
      </c>
      <c r="AF46" s="27">
        <f>IF(AND($B46="Milestone",$D46&gt;=AF$7,$D46&lt;=EOMONTH(AF$7,0)),"◆","")</f>
        <v/>
      </c>
      <c r="AG46" s="27">
        <f>IF(AND($B46="Milestone",$D46&gt;=AG$7,$D46&lt;=EOMONTH(AG$7,0)),"◆","")</f>
        <v/>
      </c>
      <c r="AH46" s="27">
        <f>IF(AND($B46="Milestone",$D46&gt;=AH$7,$D46&lt;=EOMONTH(AH$7,0)),"◆","")</f>
        <v/>
      </c>
      <c r="AI46" s="27">
        <f>IF(AND($B46="Milestone",$D46&gt;=AI$7,$D46&lt;=EOMONTH(AI$7,0)),"◆","")</f>
        <v/>
      </c>
      <c r="AJ46" s="27">
        <f>IF(AND($B46="Milestone",$D46&gt;=AJ$7,$D46&lt;=EOMONTH(AJ$7,0)),"◆","")</f>
        <v/>
      </c>
      <c r="AK46" s="27">
        <f>IF(AND($B46="Milestone",$D46&gt;=AK$7,$D46&lt;=EOMONTH(AK$7,0)),"◆","")</f>
        <v/>
      </c>
      <c r="AL46" s="27">
        <f>IF(AND($B46="Milestone",$D46&gt;=AL$7,$D46&lt;=EOMONTH(AL$7,0)),"◆","")</f>
        <v/>
      </c>
      <c r="AM46" s="27">
        <f>IF(AND($B46="Milestone",$D46&gt;=AM$7,$D46&lt;=EOMONTH(AM$7,0)),"◆","")</f>
        <v/>
      </c>
      <c r="AN46" s="27">
        <f>IF(AND($B46="Milestone",$D46&gt;=AN$7,$D46&lt;=EOMONTH(AN$7,0)),"◆","")</f>
        <v/>
      </c>
      <c r="AO46" s="27">
        <f>IF(AND($B46="Milestone",$D46&gt;=AO$7,$D46&lt;=EOMONTH(AO$7,0)),"◆","")</f>
        <v/>
      </c>
      <c r="AP46" s="27">
        <f>IF(AND($B46="Milestone",$D46&gt;=AP$7,$D46&lt;=EOMONTH(AP$7,0)),"◆","")</f>
        <v/>
      </c>
      <c r="AQ46" s="27">
        <f>IF(AND($B46="Milestone",$D46&gt;=AQ$7,$D46&lt;=EOMONTH(AQ$7,0)),"◆","")</f>
        <v/>
      </c>
      <c r="AR46" s="27">
        <f>IF(AND($B46="Milestone",$D46&gt;=AR$7,$D46&lt;=EOMONTH(AR$7,0)),"◆","")</f>
        <v/>
      </c>
      <c r="AS46" s="27">
        <f>IF(AND($B46="Milestone",$D46&gt;=AS$7,$D46&lt;=EOMONTH(AS$7,0)),"◆","")</f>
        <v/>
      </c>
      <c r="AT46" s="27">
        <f>IF(AND($B46="Milestone",$D46&gt;=AT$7,$D46&lt;=EOMONTH(AT$7,0)),"◆","")</f>
        <v/>
      </c>
      <c r="AU46" s="27">
        <f>IF(AND($B46="Milestone",$D46&gt;=AU$7,$D46&lt;=EOMONTH(AU$7,0)),"◆","")</f>
        <v/>
      </c>
      <c r="AV46" s="27">
        <f>IF(AND($B46="Milestone",$D46&gt;=AV$7,$D46&lt;=EOMONTH(AV$7,0)),"◆","")</f>
        <v/>
      </c>
      <c r="AW46" s="27">
        <f>IF(AND($B46="Milestone",$D46&gt;=AW$7,$D46&lt;=EOMONTH(AW$7,0)),"◆","")</f>
        <v/>
      </c>
      <c r="AX46" s="27">
        <f>IF(AND($B46="Milestone",$D46&gt;=AX$7,$D46&lt;=EOMONTH(AX$7,0)),"◆","")</f>
        <v/>
      </c>
      <c r="AY46" s="27">
        <f>IF(AND($B46="Milestone",$D46&gt;=AY$7,$D46&lt;=EOMONTH(AY$7,0)),"◆","")</f>
        <v/>
      </c>
      <c r="AZ46" s="27">
        <f>IF(AND($B46="Milestone",$D46&gt;=AZ$7,$D46&lt;=EOMONTH(AZ$7,0)),"◆","")</f>
        <v/>
      </c>
      <c r="BA46" s="27">
        <f>IF(AND($B46="Milestone",$D46&gt;=BA$7,$D46&lt;=EOMONTH(BA$7,0)),"◆","")</f>
        <v/>
      </c>
      <c r="BB46" s="27">
        <f>IF(AND($B46="Milestone",$D46&gt;=BB$7,$D46&lt;=EOMONTH(BB$7,0)),"◆","")</f>
        <v/>
      </c>
      <c r="BC46" s="27">
        <f>IF(AND($B46="Milestone",$D46&gt;=BC$7,$D46&lt;=EOMONTH(BC$7,0)),"◆","")</f>
        <v/>
      </c>
      <c r="BD46" s="27">
        <f>IF(AND($B46="Milestone",$D46&gt;=BD$7,$D46&lt;=EOMONTH(BD$7,0)),"◆","")</f>
        <v/>
      </c>
      <c r="BE46" s="27">
        <f>IF(AND($B46="Milestone",$D46&gt;=BE$7,$D46&lt;=EOMONTH(BE$7,0)),"◆","")</f>
        <v/>
      </c>
      <c r="BF46" s="27">
        <f>IF(AND($B46="Milestone",$D46&gt;=BF$7,$D46&lt;=EOMONTH(BF$7,0)),"◆","")</f>
        <v/>
      </c>
      <c r="BG46" s="27">
        <f>IF(AND($B46="Milestone",$D46&gt;=BG$7,$D46&lt;=EOMONTH(BG$7,0)),"◆","")</f>
        <v/>
      </c>
      <c r="BH46" s="27">
        <f>IF(AND($B46="Milestone",$D46&gt;=BH$7,$D46&lt;=EOMONTH(BH$7,0)),"◆","")</f>
        <v/>
      </c>
      <c r="BI46" s="27">
        <f>IF(AND($B46="Milestone",$D46&gt;=BI$7,$D46&lt;=EOMONTH(BI$7,0)),"◆","")</f>
        <v/>
      </c>
      <c r="BJ46" s="27">
        <f>IF(AND($B46="Milestone",$D46&gt;=BJ$7,$D46&lt;=EOMONTH(BJ$7,0)),"◆","")</f>
        <v/>
      </c>
    </row>
    <row r="47">
      <c r="A47" s="24" t="inlineStr">
        <is>
          <t>Revisions</t>
        </is>
      </c>
      <c r="B47" s="25" t="inlineStr">
        <is>
          <t>Phase</t>
        </is>
      </c>
      <c r="C47" s="26">
        <f>$C$3+ROUND(0.88*($C$4-$C$3),0)</f>
        <v/>
      </c>
      <c r="D47" s="26">
        <f>$C$3+ROUND(0.9945*($C$4-$C$3),0)</f>
        <v/>
      </c>
      <c r="E47" s="25">
        <f>IF(AND(ISNUMBER(C47),ISNUMBER(D47)),D47-C47+1,"")</f>
        <v/>
      </c>
      <c r="F47" s="25" t="inlineStr"/>
      <c r="G47" s="27">
        <f>IF(AND($B47="Milestone",$D47&gt;=G$7,$D47&lt;=EOMONTH(G$7,0)),"◆","")</f>
        <v/>
      </c>
      <c r="H47" s="27">
        <f>IF(AND($B47="Milestone",$D47&gt;=H$7,$D47&lt;=EOMONTH(H$7,0)),"◆","")</f>
        <v/>
      </c>
      <c r="I47" s="27">
        <f>IF(AND($B47="Milestone",$D47&gt;=I$7,$D47&lt;=EOMONTH(I$7,0)),"◆","")</f>
        <v/>
      </c>
      <c r="J47" s="27">
        <f>IF(AND($B47="Milestone",$D47&gt;=J$7,$D47&lt;=EOMONTH(J$7,0)),"◆","")</f>
        <v/>
      </c>
      <c r="K47" s="27">
        <f>IF(AND($B47="Milestone",$D47&gt;=K$7,$D47&lt;=EOMONTH(K$7,0)),"◆","")</f>
        <v/>
      </c>
      <c r="L47" s="27">
        <f>IF(AND($B47="Milestone",$D47&gt;=L$7,$D47&lt;=EOMONTH(L$7,0)),"◆","")</f>
        <v/>
      </c>
      <c r="M47" s="27">
        <f>IF(AND($B47="Milestone",$D47&gt;=M$7,$D47&lt;=EOMONTH(M$7,0)),"◆","")</f>
        <v/>
      </c>
      <c r="N47" s="27">
        <f>IF(AND($B47="Milestone",$D47&gt;=N$7,$D47&lt;=EOMONTH(N$7,0)),"◆","")</f>
        <v/>
      </c>
      <c r="O47" s="27">
        <f>IF(AND($B47="Milestone",$D47&gt;=O$7,$D47&lt;=EOMONTH(O$7,0)),"◆","")</f>
        <v/>
      </c>
      <c r="P47" s="27">
        <f>IF(AND($B47="Milestone",$D47&gt;=P$7,$D47&lt;=EOMONTH(P$7,0)),"◆","")</f>
        <v/>
      </c>
      <c r="Q47" s="27">
        <f>IF(AND($B47="Milestone",$D47&gt;=Q$7,$D47&lt;=EOMONTH(Q$7,0)),"◆","")</f>
        <v/>
      </c>
      <c r="R47" s="27">
        <f>IF(AND($B47="Milestone",$D47&gt;=R$7,$D47&lt;=EOMONTH(R$7,0)),"◆","")</f>
        <v/>
      </c>
      <c r="S47" s="27">
        <f>IF(AND($B47="Milestone",$D47&gt;=S$7,$D47&lt;=EOMONTH(S$7,0)),"◆","")</f>
        <v/>
      </c>
      <c r="T47" s="27">
        <f>IF(AND($B47="Milestone",$D47&gt;=T$7,$D47&lt;=EOMONTH(T$7,0)),"◆","")</f>
        <v/>
      </c>
      <c r="U47" s="27">
        <f>IF(AND($B47="Milestone",$D47&gt;=U$7,$D47&lt;=EOMONTH(U$7,0)),"◆","")</f>
        <v/>
      </c>
      <c r="V47" s="27">
        <f>IF(AND($B47="Milestone",$D47&gt;=V$7,$D47&lt;=EOMONTH(V$7,0)),"◆","")</f>
        <v/>
      </c>
      <c r="W47" s="27">
        <f>IF(AND($B47="Milestone",$D47&gt;=W$7,$D47&lt;=EOMONTH(W$7,0)),"◆","")</f>
        <v/>
      </c>
      <c r="X47" s="27">
        <f>IF(AND($B47="Milestone",$D47&gt;=X$7,$D47&lt;=EOMONTH(X$7,0)),"◆","")</f>
        <v/>
      </c>
      <c r="Y47" s="27">
        <f>IF(AND($B47="Milestone",$D47&gt;=Y$7,$D47&lt;=EOMONTH(Y$7,0)),"◆","")</f>
        <v/>
      </c>
      <c r="Z47" s="27">
        <f>IF(AND($B47="Milestone",$D47&gt;=Z$7,$D47&lt;=EOMONTH(Z$7,0)),"◆","")</f>
        <v/>
      </c>
      <c r="AA47" s="27">
        <f>IF(AND($B47="Milestone",$D47&gt;=AA$7,$D47&lt;=EOMONTH(AA$7,0)),"◆","")</f>
        <v/>
      </c>
      <c r="AB47" s="27">
        <f>IF(AND($B47="Milestone",$D47&gt;=AB$7,$D47&lt;=EOMONTH(AB$7,0)),"◆","")</f>
        <v/>
      </c>
      <c r="AC47" s="27">
        <f>IF(AND($B47="Milestone",$D47&gt;=AC$7,$D47&lt;=EOMONTH(AC$7,0)),"◆","")</f>
        <v/>
      </c>
      <c r="AD47" s="27">
        <f>IF(AND($B47="Milestone",$D47&gt;=AD$7,$D47&lt;=EOMONTH(AD$7,0)),"◆","")</f>
        <v/>
      </c>
      <c r="AE47" s="27">
        <f>IF(AND($B47="Milestone",$D47&gt;=AE$7,$D47&lt;=EOMONTH(AE$7,0)),"◆","")</f>
        <v/>
      </c>
      <c r="AF47" s="27">
        <f>IF(AND($B47="Milestone",$D47&gt;=AF$7,$D47&lt;=EOMONTH(AF$7,0)),"◆","")</f>
        <v/>
      </c>
      <c r="AG47" s="27">
        <f>IF(AND($B47="Milestone",$D47&gt;=AG$7,$D47&lt;=EOMONTH(AG$7,0)),"◆","")</f>
        <v/>
      </c>
      <c r="AH47" s="27">
        <f>IF(AND($B47="Milestone",$D47&gt;=AH$7,$D47&lt;=EOMONTH(AH$7,0)),"◆","")</f>
        <v/>
      </c>
      <c r="AI47" s="27">
        <f>IF(AND($B47="Milestone",$D47&gt;=AI$7,$D47&lt;=EOMONTH(AI$7,0)),"◆","")</f>
        <v/>
      </c>
      <c r="AJ47" s="27">
        <f>IF(AND($B47="Milestone",$D47&gt;=AJ$7,$D47&lt;=EOMONTH(AJ$7,0)),"◆","")</f>
        <v/>
      </c>
      <c r="AK47" s="27">
        <f>IF(AND($B47="Milestone",$D47&gt;=AK$7,$D47&lt;=EOMONTH(AK$7,0)),"◆","")</f>
        <v/>
      </c>
      <c r="AL47" s="27">
        <f>IF(AND($B47="Milestone",$D47&gt;=AL$7,$D47&lt;=EOMONTH(AL$7,0)),"◆","")</f>
        <v/>
      </c>
      <c r="AM47" s="27">
        <f>IF(AND($B47="Milestone",$D47&gt;=AM$7,$D47&lt;=EOMONTH(AM$7,0)),"◆","")</f>
        <v/>
      </c>
      <c r="AN47" s="27">
        <f>IF(AND($B47="Milestone",$D47&gt;=AN$7,$D47&lt;=EOMONTH(AN$7,0)),"◆","")</f>
        <v/>
      </c>
      <c r="AO47" s="27">
        <f>IF(AND($B47="Milestone",$D47&gt;=AO$7,$D47&lt;=EOMONTH(AO$7,0)),"◆","")</f>
        <v/>
      </c>
      <c r="AP47" s="27">
        <f>IF(AND($B47="Milestone",$D47&gt;=AP$7,$D47&lt;=EOMONTH(AP$7,0)),"◆","")</f>
        <v/>
      </c>
      <c r="AQ47" s="27">
        <f>IF(AND($B47="Milestone",$D47&gt;=AQ$7,$D47&lt;=EOMONTH(AQ$7,0)),"◆","")</f>
        <v/>
      </c>
      <c r="AR47" s="27">
        <f>IF(AND($B47="Milestone",$D47&gt;=AR$7,$D47&lt;=EOMONTH(AR$7,0)),"◆","")</f>
        <v/>
      </c>
      <c r="AS47" s="27">
        <f>IF(AND($B47="Milestone",$D47&gt;=AS$7,$D47&lt;=EOMONTH(AS$7,0)),"◆","")</f>
        <v/>
      </c>
      <c r="AT47" s="27">
        <f>IF(AND($B47="Milestone",$D47&gt;=AT$7,$D47&lt;=EOMONTH(AT$7,0)),"◆","")</f>
        <v/>
      </c>
      <c r="AU47" s="27">
        <f>IF(AND($B47="Milestone",$D47&gt;=AU$7,$D47&lt;=EOMONTH(AU$7,0)),"◆","")</f>
        <v/>
      </c>
      <c r="AV47" s="27">
        <f>IF(AND($B47="Milestone",$D47&gt;=AV$7,$D47&lt;=EOMONTH(AV$7,0)),"◆","")</f>
        <v/>
      </c>
      <c r="AW47" s="27">
        <f>IF(AND($B47="Milestone",$D47&gt;=AW$7,$D47&lt;=EOMONTH(AW$7,0)),"◆","")</f>
        <v/>
      </c>
      <c r="AX47" s="27">
        <f>IF(AND($B47="Milestone",$D47&gt;=AX$7,$D47&lt;=EOMONTH(AX$7,0)),"◆","")</f>
        <v/>
      </c>
      <c r="AY47" s="27">
        <f>IF(AND($B47="Milestone",$D47&gt;=AY$7,$D47&lt;=EOMONTH(AY$7,0)),"◆","")</f>
        <v/>
      </c>
      <c r="AZ47" s="27">
        <f>IF(AND($B47="Milestone",$D47&gt;=AZ$7,$D47&lt;=EOMONTH(AZ$7,0)),"◆","")</f>
        <v/>
      </c>
      <c r="BA47" s="27">
        <f>IF(AND($B47="Milestone",$D47&gt;=BA$7,$D47&lt;=EOMONTH(BA$7,0)),"◆","")</f>
        <v/>
      </c>
      <c r="BB47" s="27">
        <f>IF(AND($B47="Milestone",$D47&gt;=BB$7,$D47&lt;=EOMONTH(BB$7,0)),"◆","")</f>
        <v/>
      </c>
      <c r="BC47" s="27">
        <f>IF(AND($B47="Milestone",$D47&gt;=BC$7,$D47&lt;=EOMONTH(BC$7,0)),"◆","")</f>
        <v/>
      </c>
      <c r="BD47" s="27">
        <f>IF(AND($B47="Milestone",$D47&gt;=BD$7,$D47&lt;=EOMONTH(BD$7,0)),"◆","")</f>
        <v/>
      </c>
      <c r="BE47" s="27">
        <f>IF(AND($B47="Milestone",$D47&gt;=BE$7,$D47&lt;=EOMONTH(BE$7,0)),"◆","")</f>
        <v/>
      </c>
      <c r="BF47" s="27">
        <f>IF(AND($B47="Milestone",$D47&gt;=BF$7,$D47&lt;=EOMONTH(BF$7,0)),"◆","")</f>
        <v/>
      </c>
      <c r="BG47" s="27">
        <f>IF(AND($B47="Milestone",$D47&gt;=BG$7,$D47&lt;=EOMONTH(BG$7,0)),"◆","")</f>
        <v/>
      </c>
      <c r="BH47" s="27">
        <f>IF(AND($B47="Milestone",$D47&gt;=BH$7,$D47&lt;=EOMONTH(BH$7,0)),"◆","")</f>
        <v/>
      </c>
      <c r="BI47" s="27">
        <f>IF(AND($B47="Milestone",$D47&gt;=BI$7,$D47&lt;=EOMONTH(BI$7,0)),"◆","")</f>
        <v/>
      </c>
      <c r="BJ47" s="27">
        <f>IF(AND($B47="Milestone",$D47&gt;=BJ$7,$D47&lt;=EOMONTH(BJ$7,0)),"◆","")</f>
        <v/>
      </c>
    </row>
    <row r="48">
      <c r="A48" s="28" t="inlineStr">
        <is>
          <t xml:space="preserve">   Work through your supervisors’ comments</t>
        </is>
      </c>
      <c r="B48" s="29" t="inlineStr">
        <is>
          <t>Task</t>
        </is>
      </c>
      <c r="C48" s="30">
        <f>$C$3+ROUND(0.88*($C$4-$C$3),0)</f>
        <v/>
      </c>
      <c r="D48" s="30">
        <f>$C$3+ROUND(0.9373*($C$4-$C$3),0)</f>
        <v/>
      </c>
      <c r="E48" s="29">
        <f>IF(AND(ISNUMBER(C48),ISNUMBER(D48)),D48-C48+1,"")</f>
        <v/>
      </c>
      <c r="F48" s="29" t="inlineStr">
        <is>
          <t>Not started</t>
        </is>
      </c>
      <c r="G48" s="27">
        <f>IF(AND($B48="Milestone",$D48&gt;=G$7,$D48&lt;=EOMONTH(G$7,0)),"◆","")</f>
        <v/>
      </c>
      <c r="H48" s="27">
        <f>IF(AND($B48="Milestone",$D48&gt;=H$7,$D48&lt;=EOMONTH(H$7,0)),"◆","")</f>
        <v/>
      </c>
      <c r="I48" s="27">
        <f>IF(AND($B48="Milestone",$D48&gt;=I$7,$D48&lt;=EOMONTH(I$7,0)),"◆","")</f>
        <v/>
      </c>
      <c r="J48" s="27">
        <f>IF(AND($B48="Milestone",$D48&gt;=J$7,$D48&lt;=EOMONTH(J$7,0)),"◆","")</f>
        <v/>
      </c>
      <c r="K48" s="27">
        <f>IF(AND($B48="Milestone",$D48&gt;=K$7,$D48&lt;=EOMONTH(K$7,0)),"◆","")</f>
        <v/>
      </c>
      <c r="L48" s="27">
        <f>IF(AND($B48="Milestone",$D48&gt;=L$7,$D48&lt;=EOMONTH(L$7,0)),"◆","")</f>
        <v/>
      </c>
      <c r="M48" s="27">
        <f>IF(AND($B48="Milestone",$D48&gt;=M$7,$D48&lt;=EOMONTH(M$7,0)),"◆","")</f>
        <v/>
      </c>
      <c r="N48" s="27">
        <f>IF(AND($B48="Milestone",$D48&gt;=N$7,$D48&lt;=EOMONTH(N$7,0)),"◆","")</f>
        <v/>
      </c>
      <c r="O48" s="27">
        <f>IF(AND($B48="Milestone",$D48&gt;=O$7,$D48&lt;=EOMONTH(O$7,0)),"◆","")</f>
        <v/>
      </c>
      <c r="P48" s="27">
        <f>IF(AND($B48="Milestone",$D48&gt;=P$7,$D48&lt;=EOMONTH(P$7,0)),"◆","")</f>
        <v/>
      </c>
      <c r="Q48" s="27">
        <f>IF(AND($B48="Milestone",$D48&gt;=Q$7,$D48&lt;=EOMONTH(Q$7,0)),"◆","")</f>
        <v/>
      </c>
      <c r="R48" s="27">
        <f>IF(AND($B48="Milestone",$D48&gt;=R$7,$D48&lt;=EOMONTH(R$7,0)),"◆","")</f>
        <v/>
      </c>
      <c r="S48" s="27">
        <f>IF(AND($B48="Milestone",$D48&gt;=S$7,$D48&lt;=EOMONTH(S$7,0)),"◆","")</f>
        <v/>
      </c>
      <c r="T48" s="27">
        <f>IF(AND($B48="Milestone",$D48&gt;=T$7,$D48&lt;=EOMONTH(T$7,0)),"◆","")</f>
        <v/>
      </c>
      <c r="U48" s="27">
        <f>IF(AND($B48="Milestone",$D48&gt;=U$7,$D48&lt;=EOMONTH(U$7,0)),"◆","")</f>
        <v/>
      </c>
      <c r="V48" s="27">
        <f>IF(AND($B48="Milestone",$D48&gt;=V$7,$D48&lt;=EOMONTH(V$7,0)),"◆","")</f>
        <v/>
      </c>
      <c r="W48" s="27">
        <f>IF(AND($B48="Milestone",$D48&gt;=W$7,$D48&lt;=EOMONTH(W$7,0)),"◆","")</f>
        <v/>
      </c>
      <c r="X48" s="27">
        <f>IF(AND($B48="Milestone",$D48&gt;=X$7,$D48&lt;=EOMONTH(X$7,0)),"◆","")</f>
        <v/>
      </c>
      <c r="Y48" s="27">
        <f>IF(AND($B48="Milestone",$D48&gt;=Y$7,$D48&lt;=EOMONTH(Y$7,0)),"◆","")</f>
        <v/>
      </c>
      <c r="Z48" s="27">
        <f>IF(AND($B48="Milestone",$D48&gt;=Z$7,$D48&lt;=EOMONTH(Z$7,0)),"◆","")</f>
        <v/>
      </c>
      <c r="AA48" s="27">
        <f>IF(AND($B48="Milestone",$D48&gt;=AA$7,$D48&lt;=EOMONTH(AA$7,0)),"◆","")</f>
        <v/>
      </c>
      <c r="AB48" s="27">
        <f>IF(AND($B48="Milestone",$D48&gt;=AB$7,$D48&lt;=EOMONTH(AB$7,0)),"◆","")</f>
        <v/>
      </c>
      <c r="AC48" s="27">
        <f>IF(AND($B48="Milestone",$D48&gt;=AC$7,$D48&lt;=EOMONTH(AC$7,0)),"◆","")</f>
        <v/>
      </c>
      <c r="AD48" s="27">
        <f>IF(AND($B48="Milestone",$D48&gt;=AD$7,$D48&lt;=EOMONTH(AD$7,0)),"◆","")</f>
        <v/>
      </c>
      <c r="AE48" s="27">
        <f>IF(AND($B48="Milestone",$D48&gt;=AE$7,$D48&lt;=EOMONTH(AE$7,0)),"◆","")</f>
        <v/>
      </c>
      <c r="AF48" s="27">
        <f>IF(AND($B48="Milestone",$D48&gt;=AF$7,$D48&lt;=EOMONTH(AF$7,0)),"◆","")</f>
        <v/>
      </c>
      <c r="AG48" s="27">
        <f>IF(AND($B48="Milestone",$D48&gt;=AG$7,$D48&lt;=EOMONTH(AG$7,0)),"◆","")</f>
        <v/>
      </c>
      <c r="AH48" s="27">
        <f>IF(AND($B48="Milestone",$D48&gt;=AH$7,$D48&lt;=EOMONTH(AH$7,0)),"◆","")</f>
        <v/>
      </c>
      <c r="AI48" s="27">
        <f>IF(AND($B48="Milestone",$D48&gt;=AI$7,$D48&lt;=EOMONTH(AI$7,0)),"◆","")</f>
        <v/>
      </c>
      <c r="AJ48" s="27">
        <f>IF(AND($B48="Milestone",$D48&gt;=AJ$7,$D48&lt;=EOMONTH(AJ$7,0)),"◆","")</f>
        <v/>
      </c>
      <c r="AK48" s="27">
        <f>IF(AND($B48="Milestone",$D48&gt;=AK$7,$D48&lt;=EOMONTH(AK$7,0)),"◆","")</f>
        <v/>
      </c>
      <c r="AL48" s="27">
        <f>IF(AND($B48="Milestone",$D48&gt;=AL$7,$D48&lt;=EOMONTH(AL$7,0)),"◆","")</f>
        <v/>
      </c>
      <c r="AM48" s="27">
        <f>IF(AND($B48="Milestone",$D48&gt;=AM$7,$D48&lt;=EOMONTH(AM$7,0)),"◆","")</f>
        <v/>
      </c>
      <c r="AN48" s="27">
        <f>IF(AND($B48="Milestone",$D48&gt;=AN$7,$D48&lt;=EOMONTH(AN$7,0)),"◆","")</f>
        <v/>
      </c>
      <c r="AO48" s="27">
        <f>IF(AND($B48="Milestone",$D48&gt;=AO$7,$D48&lt;=EOMONTH(AO$7,0)),"◆","")</f>
        <v/>
      </c>
      <c r="AP48" s="27">
        <f>IF(AND($B48="Milestone",$D48&gt;=AP$7,$D48&lt;=EOMONTH(AP$7,0)),"◆","")</f>
        <v/>
      </c>
      <c r="AQ48" s="27">
        <f>IF(AND($B48="Milestone",$D48&gt;=AQ$7,$D48&lt;=EOMONTH(AQ$7,0)),"◆","")</f>
        <v/>
      </c>
      <c r="AR48" s="27">
        <f>IF(AND($B48="Milestone",$D48&gt;=AR$7,$D48&lt;=EOMONTH(AR$7,0)),"◆","")</f>
        <v/>
      </c>
      <c r="AS48" s="27">
        <f>IF(AND($B48="Milestone",$D48&gt;=AS$7,$D48&lt;=EOMONTH(AS$7,0)),"◆","")</f>
        <v/>
      </c>
      <c r="AT48" s="27">
        <f>IF(AND($B48="Milestone",$D48&gt;=AT$7,$D48&lt;=EOMONTH(AT$7,0)),"◆","")</f>
        <v/>
      </c>
      <c r="AU48" s="27">
        <f>IF(AND($B48="Milestone",$D48&gt;=AU$7,$D48&lt;=EOMONTH(AU$7,0)),"◆","")</f>
        <v/>
      </c>
      <c r="AV48" s="27">
        <f>IF(AND($B48="Milestone",$D48&gt;=AV$7,$D48&lt;=EOMONTH(AV$7,0)),"◆","")</f>
        <v/>
      </c>
      <c r="AW48" s="27">
        <f>IF(AND($B48="Milestone",$D48&gt;=AW$7,$D48&lt;=EOMONTH(AW$7,0)),"◆","")</f>
        <v/>
      </c>
      <c r="AX48" s="27">
        <f>IF(AND($B48="Milestone",$D48&gt;=AX$7,$D48&lt;=EOMONTH(AX$7,0)),"◆","")</f>
        <v/>
      </c>
      <c r="AY48" s="27">
        <f>IF(AND($B48="Milestone",$D48&gt;=AY$7,$D48&lt;=EOMONTH(AY$7,0)),"◆","")</f>
        <v/>
      </c>
      <c r="AZ48" s="27">
        <f>IF(AND($B48="Milestone",$D48&gt;=AZ$7,$D48&lt;=EOMONTH(AZ$7,0)),"◆","")</f>
        <v/>
      </c>
      <c r="BA48" s="27">
        <f>IF(AND($B48="Milestone",$D48&gt;=BA$7,$D48&lt;=EOMONTH(BA$7,0)),"◆","")</f>
        <v/>
      </c>
      <c r="BB48" s="27">
        <f>IF(AND($B48="Milestone",$D48&gt;=BB$7,$D48&lt;=EOMONTH(BB$7,0)),"◆","")</f>
        <v/>
      </c>
      <c r="BC48" s="27">
        <f>IF(AND($B48="Milestone",$D48&gt;=BC$7,$D48&lt;=EOMONTH(BC$7,0)),"◆","")</f>
        <v/>
      </c>
      <c r="BD48" s="27">
        <f>IF(AND($B48="Milestone",$D48&gt;=BD$7,$D48&lt;=EOMONTH(BD$7,0)),"◆","")</f>
        <v/>
      </c>
      <c r="BE48" s="27">
        <f>IF(AND($B48="Milestone",$D48&gt;=BE$7,$D48&lt;=EOMONTH(BE$7,0)),"◆","")</f>
        <v/>
      </c>
      <c r="BF48" s="27">
        <f>IF(AND($B48="Milestone",$D48&gt;=BF$7,$D48&lt;=EOMONTH(BF$7,0)),"◆","")</f>
        <v/>
      </c>
      <c r="BG48" s="27">
        <f>IF(AND($B48="Milestone",$D48&gt;=BG$7,$D48&lt;=EOMONTH(BG$7,0)),"◆","")</f>
        <v/>
      </c>
      <c r="BH48" s="27">
        <f>IF(AND($B48="Milestone",$D48&gt;=BH$7,$D48&lt;=EOMONTH(BH$7,0)),"◆","")</f>
        <v/>
      </c>
      <c r="BI48" s="27">
        <f>IF(AND($B48="Milestone",$D48&gt;=BI$7,$D48&lt;=EOMONTH(BI$7,0)),"◆","")</f>
        <v/>
      </c>
      <c r="BJ48" s="27">
        <f>IF(AND($B48="Milestone",$D48&gt;=BJ$7,$D48&lt;=EOMONTH(BJ$7,0)),"◆","")</f>
        <v/>
      </c>
    </row>
    <row r="49">
      <c r="A49" s="28" t="inlineStr">
        <is>
          <t xml:space="preserve">   Check references, figures and formatting</t>
        </is>
      </c>
      <c r="B49" s="29" t="inlineStr">
        <is>
          <t>Task</t>
        </is>
      </c>
      <c r="C49" s="30">
        <f>$C$3+ROUND(0.9373*($C$4-$C$3),0)</f>
        <v/>
      </c>
      <c r="D49" s="30">
        <f>$C$3+ROUND(0.9827*($C$4-$C$3),0)</f>
        <v/>
      </c>
      <c r="E49" s="29">
        <f>IF(AND(ISNUMBER(C49),ISNUMBER(D49)),D49-C49+1,"")</f>
        <v/>
      </c>
      <c r="F49" s="29" t="inlineStr">
        <is>
          <t>Not started</t>
        </is>
      </c>
      <c r="G49" s="27">
        <f>IF(AND($B49="Milestone",$D49&gt;=G$7,$D49&lt;=EOMONTH(G$7,0)),"◆","")</f>
        <v/>
      </c>
      <c r="H49" s="27">
        <f>IF(AND($B49="Milestone",$D49&gt;=H$7,$D49&lt;=EOMONTH(H$7,0)),"◆","")</f>
        <v/>
      </c>
      <c r="I49" s="27">
        <f>IF(AND($B49="Milestone",$D49&gt;=I$7,$D49&lt;=EOMONTH(I$7,0)),"◆","")</f>
        <v/>
      </c>
      <c r="J49" s="27">
        <f>IF(AND($B49="Milestone",$D49&gt;=J$7,$D49&lt;=EOMONTH(J$7,0)),"◆","")</f>
        <v/>
      </c>
      <c r="K49" s="27">
        <f>IF(AND($B49="Milestone",$D49&gt;=K$7,$D49&lt;=EOMONTH(K$7,0)),"◆","")</f>
        <v/>
      </c>
      <c r="L49" s="27">
        <f>IF(AND($B49="Milestone",$D49&gt;=L$7,$D49&lt;=EOMONTH(L$7,0)),"◆","")</f>
        <v/>
      </c>
      <c r="M49" s="27">
        <f>IF(AND($B49="Milestone",$D49&gt;=M$7,$D49&lt;=EOMONTH(M$7,0)),"◆","")</f>
        <v/>
      </c>
      <c r="N49" s="27">
        <f>IF(AND($B49="Milestone",$D49&gt;=N$7,$D49&lt;=EOMONTH(N$7,0)),"◆","")</f>
        <v/>
      </c>
      <c r="O49" s="27">
        <f>IF(AND($B49="Milestone",$D49&gt;=O$7,$D49&lt;=EOMONTH(O$7,0)),"◆","")</f>
        <v/>
      </c>
      <c r="P49" s="27">
        <f>IF(AND($B49="Milestone",$D49&gt;=P$7,$D49&lt;=EOMONTH(P$7,0)),"◆","")</f>
        <v/>
      </c>
      <c r="Q49" s="27">
        <f>IF(AND($B49="Milestone",$D49&gt;=Q$7,$D49&lt;=EOMONTH(Q$7,0)),"◆","")</f>
        <v/>
      </c>
      <c r="R49" s="27">
        <f>IF(AND($B49="Milestone",$D49&gt;=R$7,$D49&lt;=EOMONTH(R$7,0)),"◆","")</f>
        <v/>
      </c>
      <c r="S49" s="27">
        <f>IF(AND($B49="Milestone",$D49&gt;=S$7,$D49&lt;=EOMONTH(S$7,0)),"◆","")</f>
        <v/>
      </c>
      <c r="T49" s="27">
        <f>IF(AND($B49="Milestone",$D49&gt;=T$7,$D49&lt;=EOMONTH(T$7,0)),"◆","")</f>
        <v/>
      </c>
      <c r="U49" s="27">
        <f>IF(AND($B49="Milestone",$D49&gt;=U$7,$D49&lt;=EOMONTH(U$7,0)),"◆","")</f>
        <v/>
      </c>
      <c r="V49" s="27">
        <f>IF(AND($B49="Milestone",$D49&gt;=V$7,$D49&lt;=EOMONTH(V$7,0)),"◆","")</f>
        <v/>
      </c>
      <c r="W49" s="27">
        <f>IF(AND($B49="Milestone",$D49&gt;=W$7,$D49&lt;=EOMONTH(W$7,0)),"◆","")</f>
        <v/>
      </c>
      <c r="X49" s="27">
        <f>IF(AND($B49="Milestone",$D49&gt;=X$7,$D49&lt;=EOMONTH(X$7,0)),"◆","")</f>
        <v/>
      </c>
      <c r="Y49" s="27">
        <f>IF(AND($B49="Milestone",$D49&gt;=Y$7,$D49&lt;=EOMONTH(Y$7,0)),"◆","")</f>
        <v/>
      </c>
      <c r="Z49" s="27">
        <f>IF(AND($B49="Milestone",$D49&gt;=Z$7,$D49&lt;=EOMONTH(Z$7,0)),"◆","")</f>
        <v/>
      </c>
      <c r="AA49" s="27">
        <f>IF(AND($B49="Milestone",$D49&gt;=AA$7,$D49&lt;=EOMONTH(AA$7,0)),"◆","")</f>
        <v/>
      </c>
      <c r="AB49" s="27">
        <f>IF(AND($B49="Milestone",$D49&gt;=AB$7,$D49&lt;=EOMONTH(AB$7,0)),"◆","")</f>
        <v/>
      </c>
      <c r="AC49" s="27">
        <f>IF(AND($B49="Milestone",$D49&gt;=AC$7,$D49&lt;=EOMONTH(AC$7,0)),"◆","")</f>
        <v/>
      </c>
      <c r="AD49" s="27">
        <f>IF(AND($B49="Milestone",$D49&gt;=AD$7,$D49&lt;=EOMONTH(AD$7,0)),"◆","")</f>
        <v/>
      </c>
      <c r="AE49" s="27">
        <f>IF(AND($B49="Milestone",$D49&gt;=AE$7,$D49&lt;=EOMONTH(AE$7,0)),"◆","")</f>
        <v/>
      </c>
      <c r="AF49" s="27">
        <f>IF(AND($B49="Milestone",$D49&gt;=AF$7,$D49&lt;=EOMONTH(AF$7,0)),"◆","")</f>
        <v/>
      </c>
      <c r="AG49" s="27">
        <f>IF(AND($B49="Milestone",$D49&gt;=AG$7,$D49&lt;=EOMONTH(AG$7,0)),"◆","")</f>
        <v/>
      </c>
      <c r="AH49" s="27">
        <f>IF(AND($B49="Milestone",$D49&gt;=AH$7,$D49&lt;=EOMONTH(AH$7,0)),"◆","")</f>
        <v/>
      </c>
      <c r="AI49" s="27">
        <f>IF(AND($B49="Milestone",$D49&gt;=AI$7,$D49&lt;=EOMONTH(AI$7,0)),"◆","")</f>
        <v/>
      </c>
      <c r="AJ49" s="27">
        <f>IF(AND($B49="Milestone",$D49&gt;=AJ$7,$D49&lt;=EOMONTH(AJ$7,0)),"◆","")</f>
        <v/>
      </c>
      <c r="AK49" s="27">
        <f>IF(AND($B49="Milestone",$D49&gt;=AK$7,$D49&lt;=EOMONTH(AK$7,0)),"◆","")</f>
        <v/>
      </c>
      <c r="AL49" s="27">
        <f>IF(AND($B49="Milestone",$D49&gt;=AL$7,$D49&lt;=EOMONTH(AL$7,0)),"◆","")</f>
        <v/>
      </c>
      <c r="AM49" s="27">
        <f>IF(AND($B49="Milestone",$D49&gt;=AM$7,$D49&lt;=EOMONTH(AM$7,0)),"◆","")</f>
        <v/>
      </c>
      <c r="AN49" s="27">
        <f>IF(AND($B49="Milestone",$D49&gt;=AN$7,$D49&lt;=EOMONTH(AN$7,0)),"◆","")</f>
        <v/>
      </c>
      <c r="AO49" s="27">
        <f>IF(AND($B49="Milestone",$D49&gt;=AO$7,$D49&lt;=EOMONTH(AO$7,0)),"◆","")</f>
        <v/>
      </c>
      <c r="AP49" s="27">
        <f>IF(AND($B49="Milestone",$D49&gt;=AP$7,$D49&lt;=EOMONTH(AP$7,0)),"◆","")</f>
        <v/>
      </c>
      <c r="AQ49" s="27">
        <f>IF(AND($B49="Milestone",$D49&gt;=AQ$7,$D49&lt;=EOMONTH(AQ$7,0)),"◆","")</f>
        <v/>
      </c>
      <c r="AR49" s="27">
        <f>IF(AND($B49="Milestone",$D49&gt;=AR$7,$D49&lt;=EOMONTH(AR$7,0)),"◆","")</f>
        <v/>
      </c>
      <c r="AS49" s="27">
        <f>IF(AND($B49="Milestone",$D49&gt;=AS$7,$D49&lt;=EOMONTH(AS$7,0)),"◆","")</f>
        <v/>
      </c>
      <c r="AT49" s="27">
        <f>IF(AND($B49="Milestone",$D49&gt;=AT$7,$D49&lt;=EOMONTH(AT$7,0)),"◆","")</f>
        <v/>
      </c>
      <c r="AU49" s="27">
        <f>IF(AND($B49="Milestone",$D49&gt;=AU$7,$D49&lt;=EOMONTH(AU$7,0)),"◆","")</f>
        <v/>
      </c>
      <c r="AV49" s="27">
        <f>IF(AND($B49="Milestone",$D49&gt;=AV$7,$D49&lt;=EOMONTH(AV$7,0)),"◆","")</f>
        <v/>
      </c>
      <c r="AW49" s="27">
        <f>IF(AND($B49="Milestone",$D49&gt;=AW$7,$D49&lt;=EOMONTH(AW$7,0)),"◆","")</f>
        <v/>
      </c>
      <c r="AX49" s="27">
        <f>IF(AND($B49="Milestone",$D49&gt;=AX$7,$D49&lt;=EOMONTH(AX$7,0)),"◆","")</f>
        <v/>
      </c>
      <c r="AY49" s="27">
        <f>IF(AND($B49="Milestone",$D49&gt;=AY$7,$D49&lt;=EOMONTH(AY$7,0)),"◆","")</f>
        <v/>
      </c>
      <c r="AZ49" s="27">
        <f>IF(AND($B49="Milestone",$D49&gt;=AZ$7,$D49&lt;=EOMONTH(AZ$7,0)),"◆","")</f>
        <v/>
      </c>
      <c r="BA49" s="27">
        <f>IF(AND($B49="Milestone",$D49&gt;=BA$7,$D49&lt;=EOMONTH(BA$7,0)),"◆","")</f>
        <v/>
      </c>
      <c r="BB49" s="27">
        <f>IF(AND($B49="Milestone",$D49&gt;=BB$7,$D49&lt;=EOMONTH(BB$7,0)),"◆","")</f>
        <v/>
      </c>
      <c r="BC49" s="27">
        <f>IF(AND($B49="Milestone",$D49&gt;=BC$7,$D49&lt;=EOMONTH(BC$7,0)),"◆","")</f>
        <v/>
      </c>
      <c r="BD49" s="27">
        <f>IF(AND($B49="Milestone",$D49&gt;=BD$7,$D49&lt;=EOMONTH(BD$7,0)),"◆","")</f>
        <v/>
      </c>
      <c r="BE49" s="27">
        <f>IF(AND($B49="Milestone",$D49&gt;=BE$7,$D49&lt;=EOMONTH(BE$7,0)),"◆","")</f>
        <v/>
      </c>
      <c r="BF49" s="27">
        <f>IF(AND($B49="Milestone",$D49&gt;=BF$7,$D49&lt;=EOMONTH(BF$7,0)),"◆","")</f>
        <v/>
      </c>
      <c r="BG49" s="27">
        <f>IF(AND($B49="Milestone",$D49&gt;=BG$7,$D49&lt;=EOMONTH(BG$7,0)),"◆","")</f>
        <v/>
      </c>
      <c r="BH49" s="27">
        <f>IF(AND($B49="Milestone",$D49&gt;=BH$7,$D49&lt;=EOMONTH(BH$7,0)),"◆","")</f>
        <v/>
      </c>
      <c r="BI49" s="27">
        <f>IF(AND($B49="Milestone",$D49&gt;=BI$7,$D49&lt;=EOMONTH(BI$7,0)),"◆","")</f>
        <v/>
      </c>
      <c r="BJ49" s="27">
        <f>IF(AND($B49="Milestone",$D49&gt;=BJ$7,$D49&lt;=EOMONTH(BJ$7,0)),"◆","")</f>
        <v/>
      </c>
    </row>
    <row r="50">
      <c r="A50" s="24" t="inlineStr">
        <is>
          <t>Submission</t>
        </is>
      </c>
      <c r="B50" s="25" t="inlineStr">
        <is>
          <t>Phase</t>
        </is>
      </c>
      <c r="C50" s="26">
        <f>$C$3+ROUND(0.9945*($C$4-$C$3),0)</f>
        <v/>
      </c>
      <c r="D50" s="26">
        <f>$C$4</f>
        <v/>
      </c>
      <c r="E50" s="25">
        <f>IF(AND(ISNUMBER(C50),ISNUMBER(D50)),D50-C50+1,"")</f>
        <v/>
      </c>
      <c r="F50" s="25" t="inlineStr"/>
      <c r="G50" s="27">
        <f>IF(AND($B50="Milestone",$D50&gt;=G$7,$D50&lt;=EOMONTH(G$7,0)),"◆","")</f>
        <v/>
      </c>
      <c r="H50" s="27">
        <f>IF(AND($B50="Milestone",$D50&gt;=H$7,$D50&lt;=EOMONTH(H$7,0)),"◆","")</f>
        <v/>
      </c>
      <c r="I50" s="27">
        <f>IF(AND($B50="Milestone",$D50&gt;=I$7,$D50&lt;=EOMONTH(I$7,0)),"◆","")</f>
        <v/>
      </c>
      <c r="J50" s="27">
        <f>IF(AND($B50="Milestone",$D50&gt;=J$7,$D50&lt;=EOMONTH(J$7,0)),"◆","")</f>
        <v/>
      </c>
      <c r="K50" s="27">
        <f>IF(AND($B50="Milestone",$D50&gt;=K$7,$D50&lt;=EOMONTH(K$7,0)),"◆","")</f>
        <v/>
      </c>
      <c r="L50" s="27">
        <f>IF(AND($B50="Milestone",$D50&gt;=L$7,$D50&lt;=EOMONTH(L$7,0)),"◆","")</f>
        <v/>
      </c>
      <c r="M50" s="27">
        <f>IF(AND($B50="Milestone",$D50&gt;=M$7,$D50&lt;=EOMONTH(M$7,0)),"◆","")</f>
        <v/>
      </c>
      <c r="N50" s="27">
        <f>IF(AND($B50="Milestone",$D50&gt;=N$7,$D50&lt;=EOMONTH(N$7,0)),"◆","")</f>
        <v/>
      </c>
      <c r="O50" s="27">
        <f>IF(AND($B50="Milestone",$D50&gt;=O$7,$D50&lt;=EOMONTH(O$7,0)),"◆","")</f>
        <v/>
      </c>
      <c r="P50" s="27">
        <f>IF(AND($B50="Milestone",$D50&gt;=P$7,$D50&lt;=EOMONTH(P$7,0)),"◆","")</f>
        <v/>
      </c>
      <c r="Q50" s="27">
        <f>IF(AND($B50="Milestone",$D50&gt;=Q$7,$D50&lt;=EOMONTH(Q$7,0)),"◆","")</f>
        <v/>
      </c>
      <c r="R50" s="27">
        <f>IF(AND($B50="Milestone",$D50&gt;=R$7,$D50&lt;=EOMONTH(R$7,0)),"◆","")</f>
        <v/>
      </c>
      <c r="S50" s="27">
        <f>IF(AND($B50="Milestone",$D50&gt;=S$7,$D50&lt;=EOMONTH(S$7,0)),"◆","")</f>
        <v/>
      </c>
      <c r="T50" s="27">
        <f>IF(AND($B50="Milestone",$D50&gt;=T$7,$D50&lt;=EOMONTH(T$7,0)),"◆","")</f>
        <v/>
      </c>
      <c r="U50" s="27">
        <f>IF(AND($B50="Milestone",$D50&gt;=U$7,$D50&lt;=EOMONTH(U$7,0)),"◆","")</f>
        <v/>
      </c>
      <c r="V50" s="27">
        <f>IF(AND($B50="Milestone",$D50&gt;=V$7,$D50&lt;=EOMONTH(V$7,0)),"◆","")</f>
        <v/>
      </c>
      <c r="W50" s="27">
        <f>IF(AND($B50="Milestone",$D50&gt;=W$7,$D50&lt;=EOMONTH(W$7,0)),"◆","")</f>
        <v/>
      </c>
      <c r="X50" s="27">
        <f>IF(AND($B50="Milestone",$D50&gt;=X$7,$D50&lt;=EOMONTH(X$7,0)),"◆","")</f>
        <v/>
      </c>
      <c r="Y50" s="27">
        <f>IF(AND($B50="Milestone",$D50&gt;=Y$7,$D50&lt;=EOMONTH(Y$7,0)),"◆","")</f>
        <v/>
      </c>
      <c r="Z50" s="27">
        <f>IF(AND($B50="Milestone",$D50&gt;=Z$7,$D50&lt;=EOMONTH(Z$7,0)),"◆","")</f>
        <v/>
      </c>
      <c r="AA50" s="27">
        <f>IF(AND($B50="Milestone",$D50&gt;=AA$7,$D50&lt;=EOMONTH(AA$7,0)),"◆","")</f>
        <v/>
      </c>
      <c r="AB50" s="27">
        <f>IF(AND($B50="Milestone",$D50&gt;=AB$7,$D50&lt;=EOMONTH(AB$7,0)),"◆","")</f>
        <v/>
      </c>
      <c r="AC50" s="27">
        <f>IF(AND($B50="Milestone",$D50&gt;=AC$7,$D50&lt;=EOMONTH(AC$7,0)),"◆","")</f>
        <v/>
      </c>
      <c r="AD50" s="27">
        <f>IF(AND($B50="Milestone",$D50&gt;=AD$7,$D50&lt;=EOMONTH(AD$7,0)),"◆","")</f>
        <v/>
      </c>
      <c r="AE50" s="27">
        <f>IF(AND($B50="Milestone",$D50&gt;=AE$7,$D50&lt;=EOMONTH(AE$7,0)),"◆","")</f>
        <v/>
      </c>
      <c r="AF50" s="27">
        <f>IF(AND($B50="Milestone",$D50&gt;=AF$7,$D50&lt;=EOMONTH(AF$7,0)),"◆","")</f>
        <v/>
      </c>
      <c r="AG50" s="27">
        <f>IF(AND($B50="Milestone",$D50&gt;=AG$7,$D50&lt;=EOMONTH(AG$7,0)),"◆","")</f>
        <v/>
      </c>
      <c r="AH50" s="27">
        <f>IF(AND($B50="Milestone",$D50&gt;=AH$7,$D50&lt;=EOMONTH(AH$7,0)),"◆","")</f>
        <v/>
      </c>
      <c r="AI50" s="27">
        <f>IF(AND($B50="Milestone",$D50&gt;=AI$7,$D50&lt;=EOMONTH(AI$7,0)),"◆","")</f>
        <v/>
      </c>
      <c r="AJ50" s="27">
        <f>IF(AND($B50="Milestone",$D50&gt;=AJ$7,$D50&lt;=EOMONTH(AJ$7,0)),"◆","")</f>
        <v/>
      </c>
      <c r="AK50" s="27">
        <f>IF(AND($B50="Milestone",$D50&gt;=AK$7,$D50&lt;=EOMONTH(AK$7,0)),"◆","")</f>
        <v/>
      </c>
      <c r="AL50" s="27">
        <f>IF(AND($B50="Milestone",$D50&gt;=AL$7,$D50&lt;=EOMONTH(AL$7,0)),"◆","")</f>
        <v/>
      </c>
      <c r="AM50" s="27">
        <f>IF(AND($B50="Milestone",$D50&gt;=AM$7,$D50&lt;=EOMONTH(AM$7,0)),"◆","")</f>
        <v/>
      </c>
      <c r="AN50" s="27">
        <f>IF(AND($B50="Milestone",$D50&gt;=AN$7,$D50&lt;=EOMONTH(AN$7,0)),"◆","")</f>
        <v/>
      </c>
      <c r="AO50" s="27">
        <f>IF(AND($B50="Milestone",$D50&gt;=AO$7,$D50&lt;=EOMONTH(AO$7,0)),"◆","")</f>
        <v/>
      </c>
      <c r="AP50" s="27">
        <f>IF(AND($B50="Milestone",$D50&gt;=AP$7,$D50&lt;=EOMONTH(AP$7,0)),"◆","")</f>
        <v/>
      </c>
      <c r="AQ50" s="27">
        <f>IF(AND($B50="Milestone",$D50&gt;=AQ$7,$D50&lt;=EOMONTH(AQ$7,0)),"◆","")</f>
        <v/>
      </c>
      <c r="AR50" s="27">
        <f>IF(AND($B50="Milestone",$D50&gt;=AR$7,$D50&lt;=EOMONTH(AR$7,0)),"◆","")</f>
        <v/>
      </c>
      <c r="AS50" s="27">
        <f>IF(AND($B50="Milestone",$D50&gt;=AS$7,$D50&lt;=EOMONTH(AS$7,0)),"◆","")</f>
        <v/>
      </c>
      <c r="AT50" s="27">
        <f>IF(AND($B50="Milestone",$D50&gt;=AT$7,$D50&lt;=EOMONTH(AT$7,0)),"◆","")</f>
        <v/>
      </c>
      <c r="AU50" s="27">
        <f>IF(AND($B50="Milestone",$D50&gt;=AU$7,$D50&lt;=EOMONTH(AU$7,0)),"◆","")</f>
        <v/>
      </c>
      <c r="AV50" s="27">
        <f>IF(AND($B50="Milestone",$D50&gt;=AV$7,$D50&lt;=EOMONTH(AV$7,0)),"◆","")</f>
        <v/>
      </c>
      <c r="AW50" s="27">
        <f>IF(AND($B50="Milestone",$D50&gt;=AW$7,$D50&lt;=EOMONTH(AW$7,0)),"◆","")</f>
        <v/>
      </c>
      <c r="AX50" s="27">
        <f>IF(AND($B50="Milestone",$D50&gt;=AX$7,$D50&lt;=EOMONTH(AX$7,0)),"◆","")</f>
        <v/>
      </c>
      <c r="AY50" s="27">
        <f>IF(AND($B50="Milestone",$D50&gt;=AY$7,$D50&lt;=EOMONTH(AY$7,0)),"◆","")</f>
        <v/>
      </c>
      <c r="AZ50" s="27">
        <f>IF(AND($B50="Milestone",$D50&gt;=AZ$7,$D50&lt;=EOMONTH(AZ$7,0)),"◆","")</f>
        <v/>
      </c>
      <c r="BA50" s="27">
        <f>IF(AND($B50="Milestone",$D50&gt;=BA$7,$D50&lt;=EOMONTH(BA$7,0)),"◆","")</f>
        <v/>
      </c>
      <c r="BB50" s="27">
        <f>IF(AND($B50="Milestone",$D50&gt;=BB$7,$D50&lt;=EOMONTH(BB$7,0)),"◆","")</f>
        <v/>
      </c>
      <c r="BC50" s="27">
        <f>IF(AND($B50="Milestone",$D50&gt;=BC$7,$D50&lt;=EOMONTH(BC$7,0)),"◆","")</f>
        <v/>
      </c>
      <c r="BD50" s="27">
        <f>IF(AND($B50="Milestone",$D50&gt;=BD$7,$D50&lt;=EOMONTH(BD$7,0)),"◆","")</f>
        <v/>
      </c>
      <c r="BE50" s="27">
        <f>IF(AND($B50="Milestone",$D50&gt;=BE$7,$D50&lt;=EOMONTH(BE$7,0)),"◆","")</f>
        <v/>
      </c>
      <c r="BF50" s="27">
        <f>IF(AND($B50="Milestone",$D50&gt;=BF$7,$D50&lt;=EOMONTH(BF$7,0)),"◆","")</f>
        <v/>
      </c>
      <c r="BG50" s="27">
        <f>IF(AND($B50="Milestone",$D50&gt;=BG$7,$D50&lt;=EOMONTH(BG$7,0)),"◆","")</f>
        <v/>
      </c>
      <c r="BH50" s="27">
        <f>IF(AND($B50="Milestone",$D50&gt;=BH$7,$D50&lt;=EOMONTH(BH$7,0)),"◆","")</f>
        <v/>
      </c>
      <c r="BI50" s="27">
        <f>IF(AND($B50="Milestone",$D50&gt;=BI$7,$D50&lt;=EOMONTH(BI$7,0)),"◆","")</f>
        <v/>
      </c>
      <c r="BJ50" s="27">
        <f>IF(AND($B50="Milestone",$D50&gt;=BJ$7,$D50&lt;=EOMONTH(BJ$7,0)),"◆","")</f>
        <v/>
      </c>
    </row>
    <row r="51">
      <c r="A51" s="28" t="inlineStr">
        <is>
          <t xml:space="preserve">   Submit your thesis</t>
        </is>
      </c>
      <c r="B51" s="29" t="inlineStr">
        <is>
          <t>Milestone</t>
        </is>
      </c>
      <c r="C51" s="30">
        <f>$C$4</f>
        <v/>
      </c>
      <c r="D51" s="30">
        <f>$C$4</f>
        <v/>
      </c>
      <c r="E51" s="29">
        <f>IF(AND(ISNUMBER(C51),ISNUMBER(D51)),D51-C51+1,"")</f>
        <v/>
      </c>
      <c r="F51" s="29" t="inlineStr">
        <is>
          <t>Not started</t>
        </is>
      </c>
      <c r="G51" s="27">
        <f>IF(AND($B51="Milestone",$D51&gt;=G$7,$D51&lt;=EOMONTH(G$7,0)),"◆","")</f>
        <v/>
      </c>
      <c r="H51" s="27">
        <f>IF(AND($B51="Milestone",$D51&gt;=H$7,$D51&lt;=EOMONTH(H$7,0)),"◆","")</f>
        <v/>
      </c>
      <c r="I51" s="27">
        <f>IF(AND($B51="Milestone",$D51&gt;=I$7,$D51&lt;=EOMONTH(I$7,0)),"◆","")</f>
        <v/>
      </c>
      <c r="J51" s="27">
        <f>IF(AND($B51="Milestone",$D51&gt;=J$7,$D51&lt;=EOMONTH(J$7,0)),"◆","")</f>
        <v/>
      </c>
      <c r="K51" s="27">
        <f>IF(AND($B51="Milestone",$D51&gt;=K$7,$D51&lt;=EOMONTH(K$7,0)),"◆","")</f>
        <v/>
      </c>
      <c r="L51" s="27">
        <f>IF(AND($B51="Milestone",$D51&gt;=L$7,$D51&lt;=EOMONTH(L$7,0)),"◆","")</f>
        <v/>
      </c>
      <c r="M51" s="27">
        <f>IF(AND($B51="Milestone",$D51&gt;=M$7,$D51&lt;=EOMONTH(M$7,0)),"◆","")</f>
        <v/>
      </c>
      <c r="N51" s="27">
        <f>IF(AND($B51="Milestone",$D51&gt;=N$7,$D51&lt;=EOMONTH(N$7,0)),"◆","")</f>
        <v/>
      </c>
      <c r="O51" s="27">
        <f>IF(AND($B51="Milestone",$D51&gt;=O$7,$D51&lt;=EOMONTH(O$7,0)),"◆","")</f>
        <v/>
      </c>
      <c r="P51" s="27">
        <f>IF(AND($B51="Milestone",$D51&gt;=P$7,$D51&lt;=EOMONTH(P$7,0)),"◆","")</f>
        <v/>
      </c>
      <c r="Q51" s="27">
        <f>IF(AND($B51="Milestone",$D51&gt;=Q$7,$D51&lt;=EOMONTH(Q$7,0)),"◆","")</f>
        <v/>
      </c>
      <c r="R51" s="27">
        <f>IF(AND($B51="Milestone",$D51&gt;=R$7,$D51&lt;=EOMONTH(R$7,0)),"◆","")</f>
        <v/>
      </c>
      <c r="S51" s="27">
        <f>IF(AND($B51="Milestone",$D51&gt;=S$7,$D51&lt;=EOMONTH(S$7,0)),"◆","")</f>
        <v/>
      </c>
      <c r="T51" s="27">
        <f>IF(AND($B51="Milestone",$D51&gt;=T$7,$D51&lt;=EOMONTH(T$7,0)),"◆","")</f>
        <v/>
      </c>
      <c r="U51" s="27">
        <f>IF(AND($B51="Milestone",$D51&gt;=U$7,$D51&lt;=EOMONTH(U$7,0)),"◆","")</f>
        <v/>
      </c>
      <c r="V51" s="27">
        <f>IF(AND($B51="Milestone",$D51&gt;=V$7,$D51&lt;=EOMONTH(V$7,0)),"◆","")</f>
        <v/>
      </c>
      <c r="W51" s="27">
        <f>IF(AND($B51="Milestone",$D51&gt;=W$7,$D51&lt;=EOMONTH(W$7,0)),"◆","")</f>
        <v/>
      </c>
      <c r="X51" s="27">
        <f>IF(AND($B51="Milestone",$D51&gt;=X$7,$D51&lt;=EOMONTH(X$7,0)),"◆","")</f>
        <v/>
      </c>
      <c r="Y51" s="27">
        <f>IF(AND($B51="Milestone",$D51&gt;=Y$7,$D51&lt;=EOMONTH(Y$7,0)),"◆","")</f>
        <v/>
      </c>
      <c r="Z51" s="27">
        <f>IF(AND($B51="Milestone",$D51&gt;=Z$7,$D51&lt;=EOMONTH(Z$7,0)),"◆","")</f>
        <v/>
      </c>
      <c r="AA51" s="27">
        <f>IF(AND($B51="Milestone",$D51&gt;=AA$7,$D51&lt;=EOMONTH(AA$7,0)),"◆","")</f>
        <v/>
      </c>
      <c r="AB51" s="27">
        <f>IF(AND($B51="Milestone",$D51&gt;=AB$7,$D51&lt;=EOMONTH(AB$7,0)),"◆","")</f>
        <v/>
      </c>
      <c r="AC51" s="27">
        <f>IF(AND($B51="Milestone",$D51&gt;=AC$7,$D51&lt;=EOMONTH(AC$7,0)),"◆","")</f>
        <v/>
      </c>
      <c r="AD51" s="27">
        <f>IF(AND($B51="Milestone",$D51&gt;=AD$7,$D51&lt;=EOMONTH(AD$7,0)),"◆","")</f>
        <v/>
      </c>
      <c r="AE51" s="27">
        <f>IF(AND($B51="Milestone",$D51&gt;=AE$7,$D51&lt;=EOMONTH(AE$7,0)),"◆","")</f>
        <v/>
      </c>
      <c r="AF51" s="27">
        <f>IF(AND($B51="Milestone",$D51&gt;=AF$7,$D51&lt;=EOMONTH(AF$7,0)),"◆","")</f>
        <v/>
      </c>
      <c r="AG51" s="27">
        <f>IF(AND($B51="Milestone",$D51&gt;=AG$7,$D51&lt;=EOMONTH(AG$7,0)),"◆","")</f>
        <v/>
      </c>
      <c r="AH51" s="27">
        <f>IF(AND($B51="Milestone",$D51&gt;=AH$7,$D51&lt;=EOMONTH(AH$7,0)),"◆","")</f>
        <v/>
      </c>
      <c r="AI51" s="27">
        <f>IF(AND($B51="Milestone",$D51&gt;=AI$7,$D51&lt;=EOMONTH(AI$7,0)),"◆","")</f>
        <v/>
      </c>
      <c r="AJ51" s="27">
        <f>IF(AND($B51="Milestone",$D51&gt;=AJ$7,$D51&lt;=EOMONTH(AJ$7,0)),"◆","")</f>
        <v/>
      </c>
      <c r="AK51" s="27">
        <f>IF(AND($B51="Milestone",$D51&gt;=AK$7,$D51&lt;=EOMONTH(AK$7,0)),"◆","")</f>
        <v/>
      </c>
      <c r="AL51" s="27">
        <f>IF(AND($B51="Milestone",$D51&gt;=AL$7,$D51&lt;=EOMONTH(AL$7,0)),"◆","")</f>
        <v/>
      </c>
      <c r="AM51" s="27">
        <f>IF(AND($B51="Milestone",$D51&gt;=AM$7,$D51&lt;=EOMONTH(AM$7,0)),"◆","")</f>
        <v/>
      </c>
      <c r="AN51" s="27">
        <f>IF(AND($B51="Milestone",$D51&gt;=AN$7,$D51&lt;=EOMONTH(AN$7,0)),"◆","")</f>
        <v/>
      </c>
      <c r="AO51" s="27">
        <f>IF(AND($B51="Milestone",$D51&gt;=AO$7,$D51&lt;=EOMONTH(AO$7,0)),"◆","")</f>
        <v/>
      </c>
      <c r="AP51" s="27">
        <f>IF(AND($B51="Milestone",$D51&gt;=AP$7,$D51&lt;=EOMONTH(AP$7,0)),"◆","")</f>
        <v/>
      </c>
      <c r="AQ51" s="27">
        <f>IF(AND($B51="Milestone",$D51&gt;=AQ$7,$D51&lt;=EOMONTH(AQ$7,0)),"◆","")</f>
        <v/>
      </c>
      <c r="AR51" s="27">
        <f>IF(AND($B51="Milestone",$D51&gt;=AR$7,$D51&lt;=EOMONTH(AR$7,0)),"◆","")</f>
        <v/>
      </c>
      <c r="AS51" s="27">
        <f>IF(AND($B51="Milestone",$D51&gt;=AS$7,$D51&lt;=EOMONTH(AS$7,0)),"◆","")</f>
        <v/>
      </c>
      <c r="AT51" s="27">
        <f>IF(AND($B51="Milestone",$D51&gt;=AT$7,$D51&lt;=EOMONTH(AT$7,0)),"◆","")</f>
        <v/>
      </c>
      <c r="AU51" s="27">
        <f>IF(AND($B51="Milestone",$D51&gt;=AU$7,$D51&lt;=EOMONTH(AU$7,0)),"◆","")</f>
        <v/>
      </c>
      <c r="AV51" s="27">
        <f>IF(AND($B51="Milestone",$D51&gt;=AV$7,$D51&lt;=EOMONTH(AV$7,0)),"◆","")</f>
        <v/>
      </c>
      <c r="AW51" s="27">
        <f>IF(AND($B51="Milestone",$D51&gt;=AW$7,$D51&lt;=EOMONTH(AW$7,0)),"◆","")</f>
        <v/>
      </c>
      <c r="AX51" s="27">
        <f>IF(AND($B51="Milestone",$D51&gt;=AX$7,$D51&lt;=EOMONTH(AX$7,0)),"◆","")</f>
        <v/>
      </c>
      <c r="AY51" s="27">
        <f>IF(AND($B51="Milestone",$D51&gt;=AY$7,$D51&lt;=EOMONTH(AY$7,0)),"◆","")</f>
        <v/>
      </c>
      <c r="AZ51" s="27">
        <f>IF(AND($B51="Milestone",$D51&gt;=AZ$7,$D51&lt;=EOMONTH(AZ$7,0)),"◆","")</f>
        <v/>
      </c>
      <c r="BA51" s="27">
        <f>IF(AND($B51="Milestone",$D51&gt;=BA$7,$D51&lt;=EOMONTH(BA$7,0)),"◆","")</f>
        <v/>
      </c>
      <c r="BB51" s="27">
        <f>IF(AND($B51="Milestone",$D51&gt;=BB$7,$D51&lt;=EOMONTH(BB$7,0)),"◆","")</f>
        <v/>
      </c>
      <c r="BC51" s="27">
        <f>IF(AND($B51="Milestone",$D51&gt;=BC$7,$D51&lt;=EOMONTH(BC$7,0)),"◆","")</f>
        <v/>
      </c>
      <c r="BD51" s="27">
        <f>IF(AND($B51="Milestone",$D51&gt;=BD$7,$D51&lt;=EOMONTH(BD$7,0)),"◆","")</f>
        <v/>
      </c>
      <c r="BE51" s="27">
        <f>IF(AND($B51="Milestone",$D51&gt;=BE$7,$D51&lt;=EOMONTH(BE$7,0)),"◆","")</f>
        <v/>
      </c>
      <c r="BF51" s="27">
        <f>IF(AND($B51="Milestone",$D51&gt;=BF$7,$D51&lt;=EOMONTH(BF$7,0)),"◆","")</f>
        <v/>
      </c>
      <c r="BG51" s="27">
        <f>IF(AND($B51="Milestone",$D51&gt;=BG$7,$D51&lt;=EOMONTH(BG$7,0)),"◆","")</f>
        <v/>
      </c>
      <c r="BH51" s="27">
        <f>IF(AND($B51="Milestone",$D51&gt;=BH$7,$D51&lt;=EOMONTH(BH$7,0)),"◆","")</f>
        <v/>
      </c>
      <c r="BI51" s="27">
        <f>IF(AND($B51="Milestone",$D51&gt;=BI$7,$D51&lt;=EOMONTH(BI$7,0)),"◆","")</f>
        <v/>
      </c>
      <c r="BJ51" s="27">
        <f>IF(AND($B51="Milestone",$D51&gt;=BJ$7,$D51&lt;=EOMONTH(BJ$7,0)),"◆","")</f>
        <v/>
      </c>
    </row>
    <row r="52">
      <c r="A52" s="24" t="inlineStr">
        <is>
          <t>Viva and corrections</t>
        </is>
      </c>
      <c r="B52" s="25" t="inlineStr">
        <is>
          <t>Phase</t>
        </is>
      </c>
      <c r="C52" s="26">
        <f>$C$4</f>
        <v/>
      </c>
      <c r="D52" s="26">
        <f>$C$3+ROUND(1.1365*($C$4-$C$3),0)</f>
        <v/>
      </c>
      <c r="E52" s="25">
        <f>IF(AND(ISNUMBER(C52),ISNUMBER(D52)),D52-C52+1,"")</f>
        <v/>
      </c>
      <c r="F52" s="25" t="inlineStr"/>
      <c r="G52" s="27">
        <f>IF(AND($B52="Milestone",$D52&gt;=G$7,$D52&lt;=EOMONTH(G$7,0)),"◆","")</f>
        <v/>
      </c>
      <c r="H52" s="27">
        <f>IF(AND($B52="Milestone",$D52&gt;=H$7,$D52&lt;=EOMONTH(H$7,0)),"◆","")</f>
        <v/>
      </c>
      <c r="I52" s="27">
        <f>IF(AND($B52="Milestone",$D52&gt;=I$7,$D52&lt;=EOMONTH(I$7,0)),"◆","")</f>
        <v/>
      </c>
      <c r="J52" s="27">
        <f>IF(AND($B52="Milestone",$D52&gt;=J$7,$D52&lt;=EOMONTH(J$7,0)),"◆","")</f>
        <v/>
      </c>
      <c r="K52" s="27">
        <f>IF(AND($B52="Milestone",$D52&gt;=K$7,$D52&lt;=EOMONTH(K$7,0)),"◆","")</f>
        <v/>
      </c>
      <c r="L52" s="27">
        <f>IF(AND($B52="Milestone",$D52&gt;=L$7,$D52&lt;=EOMONTH(L$7,0)),"◆","")</f>
        <v/>
      </c>
      <c r="M52" s="27">
        <f>IF(AND($B52="Milestone",$D52&gt;=M$7,$D52&lt;=EOMONTH(M$7,0)),"◆","")</f>
        <v/>
      </c>
      <c r="N52" s="27">
        <f>IF(AND($B52="Milestone",$D52&gt;=N$7,$D52&lt;=EOMONTH(N$7,0)),"◆","")</f>
        <v/>
      </c>
      <c r="O52" s="27">
        <f>IF(AND($B52="Milestone",$D52&gt;=O$7,$D52&lt;=EOMONTH(O$7,0)),"◆","")</f>
        <v/>
      </c>
      <c r="P52" s="27">
        <f>IF(AND($B52="Milestone",$D52&gt;=P$7,$D52&lt;=EOMONTH(P$7,0)),"◆","")</f>
        <v/>
      </c>
      <c r="Q52" s="27">
        <f>IF(AND($B52="Milestone",$D52&gt;=Q$7,$D52&lt;=EOMONTH(Q$7,0)),"◆","")</f>
        <v/>
      </c>
      <c r="R52" s="27">
        <f>IF(AND($B52="Milestone",$D52&gt;=R$7,$D52&lt;=EOMONTH(R$7,0)),"◆","")</f>
        <v/>
      </c>
      <c r="S52" s="27">
        <f>IF(AND($B52="Milestone",$D52&gt;=S$7,$D52&lt;=EOMONTH(S$7,0)),"◆","")</f>
        <v/>
      </c>
      <c r="T52" s="27">
        <f>IF(AND($B52="Milestone",$D52&gt;=T$7,$D52&lt;=EOMONTH(T$7,0)),"◆","")</f>
        <v/>
      </c>
      <c r="U52" s="27">
        <f>IF(AND($B52="Milestone",$D52&gt;=U$7,$D52&lt;=EOMONTH(U$7,0)),"◆","")</f>
        <v/>
      </c>
      <c r="V52" s="27">
        <f>IF(AND($B52="Milestone",$D52&gt;=V$7,$D52&lt;=EOMONTH(V$7,0)),"◆","")</f>
        <v/>
      </c>
      <c r="W52" s="27">
        <f>IF(AND($B52="Milestone",$D52&gt;=W$7,$D52&lt;=EOMONTH(W$7,0)),"◆","")</f>
        <v/>
      </c>
      <c r="X52" s="27">
        <f>IF(AND($B52="Milestone",$D52&gt;=X$7,$D52&lt;=EOMONTH(X$7,0)),"◆","")</f>
        <v/>
      </c>
      <c r="Y52" s="27">
        <f>IF(AND($B52="Milestone",$D52&gt;=Y$7,$D52&lt;=EOMONTH(Y$7,0)),"◆","")</f>
        <v/>
      </c>
      <c r="Z52" s="27">
        <f>IF(AND($B52="Milestone",$D52&gt;=Z$7,$D52&lt;=EOMONTH(Z$7,0)),"◆","")</f>
        <v/>
      </c>
      <c r="AA52" s="27">
        <f>IF(AND($B52="Milestone",$D52&gt;=AA$7,$D52&lt;=EOMONTH(AA$7,0)),"◆","")</f>
        <v/>
      </c>
      <c r="AB52" s="27">
        <f>IF(AND($B52="Milestone",$D52&gt;=AB$7,$D52&lt;=EOMONTH(AB$7,0)),"◆","")</f>
        <v/>
      </c>
      <c r="AC52" s="27">
        <f>IF(AND($B52="Milestone",$D52&gt;=AC$7,$D52&lt;=EOMONTH(AC$7,0)),"◆","")</f>
        <v/>
      </c>
      <c r="AD52" s="27">
        <f>IF(AND($B52="Milestone",$D52&gt;=AD$7,$D52&lt;=EOMONTH(AD$7,0)),"◆","")</f>
        <v/>
      </c>
      <c r="AE52" s="27">
        <f>IF(AND($B52="Milestone",$D52&gt;=AE$7,$D52&lt;=EOMONTH(AE$7,0)),"◆","")</f>
        <v/>
      </c>
      <c r="AF52" s="27">
        <f>IF(AND($B52="Milestone",$D52&gt;=AF$7,$D52&lt;=EOMONTH(AF$7,0)),"◆","")</f>
        <v/>
      </c>
      <c r="AG52" s="27">
        <f>IF(AND($B52="Milestone",$D52&gt;=AG$7,$D52&lt;=EOMONTH(AG$7,0)),"◆","")</f>
        <v/>
      </c>
      <c r="AH52" s="27">
        <f>IF(AND($B52="Milestone",$D52&gt;=AH$7,$D52&lt;=EOMONTH(AH$7,0)),"◆","")</f>
        <v/>
      </c>
      <c r="AI52" s="27">
        <f>IF(AND($B52="Milestone",$D52&gt;=AI$7,$D52&lt;=EOMONTH(AI$7,0)),"◆","")</f>
        <v/>
      </c>
      <c r="AJ52" s="27">
        <f>IF(AND($B52="Milestone",$D52&gt;=AJ$7,$D52&lt;=EOMONTH(AJ$7,0)),"◆","")</f>
        <v/>
      </c>
      <c r="AK52" s="27">
        <f>IF(AND($B52="Milestone",$D52&gt;=AK$7,$D52&lt;=EOMONTH(AK$7,0)),"◆","")</f>
        <v/>
      </c>
      <c r="AL52" s="27">
        <f>IF(AND($B52="Milestone",$D52&gt;=AL$7,$D52&lt;=EOMONTH(AL$7,0)),"◆","")</f>
        <v/>
      </c>
      <c r="AM52" s="27">
        <f>IF(AND($B52="Milestone",$D52&gt;=AM$7,$D52&lt;=EOMONTH(AM$7,0)),"◆","")</f>
        <v/>
      </c>
      <c r="AN52" s="27">
        <f>IF(AND($B52="Milestone",$D52&gt;=AN$7,$D52&lt;=EOMONTH(AN$7,0)),"◆","")</f>
        <v/>
      </c>
      <c r="AO52" s="27">
        <f>IF(AND($B52="Milestone",$D52&gt;=AO$7,$D52&lt;=EOMONTH(AO$7,0)),"◆","")</f>
        <v/>
      </c>
      <c r="AP52" s="27">
        <f>IF(AND($B52="Milestone",$D52&gt;=AP$7,$D52&lt;=EOMONTH(AP$7,0)),"◆","")</f>
        <v/>
      </c>
      <c r="AQ52" s="27">
        <f>IF(AND($B52="Milestone",$D52&gt;=AQ$7,$D52&lt;=EOMONTH(AQ$7,0)),"◆","")</f>
        <v/>
      </c>
      <c r="AR52" s="27">
        <f>IF(AND($B52="Milestone",$D52&gt;=AR$7,$D52&lt;=EOMONTH(AR$7,0)),"◆","")</f>
        <v/>
      </c>
      <c r="AS52" s="27">
        <f>IF(AND($B52="Milestone",$D52&gt;=AS$7,$D52&lt;=EOMONTH(AS$7,0)),"◆","")</f>
        <v/>
      </c>
      <c r="AT52" s="27">
        <f>IF(AND($B52="Milestone",$D52&gt;=AT$7,$D52&lt;=EOMONTH(AT$7,0)),"◆","")</f>
        <v/>
      </c>
      <c r="AU52" s="27">
        <f>IF(AND($B52="Milestone",$D52&gt;=AU$7,$D52&lt;=EOMONTH(AU$7,0)),"◆","")</f>
        <v/>
      </c>
      <c r="AV52" s="27">
        <f>IF(AND($B52="Milestone",$D52&gt;=AV$7,$D52&lt;=EOMONTH(AV$7,0)),"◆","")</f>
        <v/>
      </c>
      <c r="AW52" s="27">
        <f>IF(AND($B52="Milestone",$D52&gt;=AW$7,$D52&lt;=EOMONTH(AW$7,0)),"◆","")</f>
        <v/>
      </c>
      <c r="AX52" s="27">
        <f>IF(AND($B52="Milestone",$D52&gt;=AX$7,$D52&lt;=EOMONTH(AX$7,0)),"◆","")</f>
        <v/>
      </c>
      <c r="AY52" s="27">
        <f>IF(AND($B52="Milestone",$D52&gt;=AY$7,$D52&lt;=EOMONTH(AY$7,0)),"◆","")</f>
        <v/>
      </c>
      <c r="AZ52" s="27">
        <f>IF(AND($B52="Milestone",$D52&gt;=AZ$7,$D52&lt;=EOMONTH(AZ$7,0)),"◆","")</f>
        <v/>
      </c>
      <c r="BA52" s="27">
        <f>IF(AND($B52="Milestone",$D52&gt;=BA$7,$D52&lt;=EOMONTH(BA$7,0)),"◆","")</f>
        <v/>
      </c>
      <c r="BB52" s="27">
        <f>IF(AND($B52="Milestone",$D52&gt;=BB$7,$D52&lt;=EOMONTH(BB$7,0)),"◆","")</f>
        <v/>
      </c>
      <c r="BC52" s="27">
        <f>IF(AND($B52="Milestone",$D52&gt;=BC$7,$D52&lt;=EOMONTH(BC$7,0)),"◆","")</f>
        <v/>
      </c>
      <c r="BD52" s="27">
        <f>IF(AND($B52="Milestone",$D52&gt;=BD$7,$D52&lt;=EOMONTH(BD$7,0)),"◆","")</f>
        <v/>
      </c>
      <c r="BE52" s="27">
        <f>IF(AND($B52="Milestone",$D52&gt;=BE$7,$D52&lt;=EOMONTH(BE$7,0)),"◆","")</f>
        <v/>
      </c>
      <c r="BF52" s="27">
        <f>IF(AND($B52="Milestone",$D52&gt;=BF$7,$D52&lt;=EOMONTH(BF$7,0)),"◆","")</f>
        <v/>
      </c>
      <c r="BG52" s="27">
        <f>IF(AND($B52="Milestone",$D52&gt;=BG$7,$D52&lt;=EOMONTH(BG$7,0)),"◆","")</f>
        <v/>
      </c>
      <c r="BH52" s="27">
        <f>IF(AND($B52="Milestone",$D52&gt;=BH$7,$D52&lt;=EOMONTH(BH$7,0)),"◆","")</f>
        <v/>
      </c>
      <c r="BI52" s="27">
        <f>IF(AND($B52="Milestone",$D52&gt;=BI$7,$D52&lt;=EOMONTH(BI$7,0)),"◆","")</f>
        <v/>
      </c>
      <c r="BJ52" s="27">
        <f>IF(AND($B52="Milestone",$D52&gt;=BJ$7,$D52&lt;=EOMONTH(BJ$7,0)),"◆","")</f>
        <v/>
      </c>
    </row>
    <row r="53">
      <c r="A53" s="28" t="inlineStr">
        <is>
          <t xml:space="preserve">   Prepare for your viva</t>
        </is>
      </c>
      <c r="B53" s="29" t="inlineStr">
        <is>
          <t>Task</t>
        </is>
      </c>
      <c r="C53" s="30">
        <f>$C$4</f>
        <v/>
      </c>
      <c r="D53" s="30">
        <f>$C$3+ROUND(1.058*($C$4-$C$3),0)</f>
        <v/>
      </c>
      <c r="E53" s="29">
        <f>IF(AND(ISNUMBER(C53),ISNUMBER(D53)),D53-C53+1,"")</f>
        <v/>
      </c>
      <c r="F53" s="29" t="inlineStr">
        <is>
          <t>Not started</t>
        </is>
      </c>
      <c r="G53" s="27">
        <f>IF(AND($B53="Milestone",$D53&gt;=G$7,$D53&lt;=EOMONTH(G$7,0)),"◆","")</f>
        <v/>
      </c>
      <c r="H53" s="27">
        <f>IF(AND($B53="Milestone",$D53&gt;=H$7,$D53&lt;=EOMONTH(H$7,0)),"◆","")</f>
        <v/>
      </c>
      <c r="I53" s="27">
        <f>IF(AND($B53="Milestone",$D53&gt;=I$7,$D53&lt;=EOMONTH(I$7,0)),"◆","")</f>
        <v/>
      </c>
      <c r="J53" s="27">
        <f>IF(AND($B53="Milestone",$D53&gt;=J$7,$D53&lt;=EOMONTH(J$7,0)),"◆","")</f>
        <v/>
      </c>
      <c r="K53" s="27">
        <f>IF(AND($B53="Milestone",$D53&gt;=K$7,$D53&lt;=EOMONTH(K$7,0)),"◆","")</f>
        <v/>
      </c>
      <c r="L53" s="27">
        <f>IF(AND($B53="Milestone",$D53&gt;=L$7,$D53&lt;=EOMONTH(L$7,0)),"◆","")</f>
        <v/>
      </c>
      <c r="M53" s="27">
        <f>IF(AND($B53="Milestone",$D53&gt;=M$7,$D53&lt;=EOMONTH(M$7,0)),"◆","")</f>
        <v/>
      </c>
      <c r="N53" s="27">
        <f>IF(AND($B53="Milestone",$D53&gt;=N$7,$D53&lt;=EOMONTH(N$7,0)),"◆","")</f>
        <v/>
      </c>
      <c r="O53" s="27">
        <f>IF(AND($B53="Milestone",$D53&gt;=O$7,$D53&lt;=EOMONTH(O$7,0)),"◆","")</f>
        <v/>
      </c>
      <c r="P53" s="27">
        <f>IF(AND($B53="Milestone",$D53&gt;=P$7,$D53&lt;=EOMONTH(P$7,0)),"◆","")</f>
        <v/>
      </c>
      <c r="Q53" s="27">
        <f>IF(AND($B53="Milestone",$D53&gt;=Q$7,$D53&lt;=EOMONTH(Q$7,0)),"◆","")</f>
        <v/>
      </c>
      <c r="R53" s="27">
        <f>IF(AND($B53="Milestone",$D53&gt;=R$7,$D53&lt;=EOMONTH(R$7,0)),"◆","")</f>
        <v/>
      </c>
      <c r="S53" s="27">
        <f>IF(AND($B53="Milestone",$D53&gt;=S$7,$D53&lt;=EOMONTH(S$7,0)),"◆","")</f>
        <v/>
      </c>
      <c r="T53" s="27">
        <f>IF(AND($B53="Milestone",$D53&gt;=T$7,$D53&lt;=EOMONTH(T$7,0)),"◆","")</f>
        <v/>
      </c>
      <c r="U53" s="27">
        <f>IF(AND($B53="Milestone",$D53&gt;=U$7,$D53&lt;=EOMONTH(U$7,0)),"◆","")</f>
        <v/>
      </c>
      <c r="V53" s="27">
        <f>IF(AND($B53="Milestone",$D53&gt;=V$7,$D53&lt;=EOMONTH(V$7,0)),"◆","")</f>
        <v/>
      </c>
      <c r="W53" s="27">
        <f>IF(AND($B53="Milestone",$D53&gt;=W$7,$D53&lt;=EOMONTH(W$7,0)),"◆","")</f>
        <v/>
      </c>
      <c r="X53" s="27">
        <f>IF(AND($B53="Milestone",$D53&gt;=X$7,$D53&lt;=EOMONTH(X$7,0)),"◆","")</f>
        <v/>
      </c>
      <c r="Y53" s="27">
        <f>IF(AND($B53="Milestone",$D53&gt;=Y$7,$D53&lt;=EOMONTH(Y$7,0)),"◆","")</f>
        <v/>
      </c>
      <c r="Z53" s="27">
        <f>IF(AND($B53="Milestone",$D53&gt;=Z$7,$D53&lt;=EOMONTH(Z$7,0)),"◆","")</f>
        <v/>
      </c>
      <c r="AA53" s="27">
        <f>IF(AND($B53="Milestone",$D53&gt;=AA$7,$D53&lt;=EOMONTH(AA$7,0)),"◆","")</f>
        <v/>
      </c>
      <c r="AB53" s="27">
        <f>IF(AND($B53="Milestone",$D53&gt;=AB$7,$D53&lt;=EOMONTH(AB$7,0)),"◆","")</f>
        <v/>
      </c>
      <c r="AC53" s="27">
        <f>IF(AND($B53="Milestone",$D53&gt;=AC$7,$D53&lt;=EOMONTH(AC$7,0)),"◆","")</f>
        <v/>
      </c>
      <c r="AD53" s="27">
        <f>IF(AND($B53="Milestone",$D53&gt;=AD$7,$D53&lt;=EOMONTH(AD$7,0)),"◆","")</f>
        <v/>
      </c>
      <c r="AE53" s="27">
        <f>IF(AND($B53="Milestone",$D53&gt;=AE$7,$D53&lt;=EOMONTH(AE$7,0)),"◆","")</f>
        <v/>
      </c>
      <c r="AF53" s="27">
        <f>IF(AND($B53="Milestone",$D53&gt;=AF$7,$D53&lt;=EOMONTH(AF$7,0)),"◆","")</f>
        <v/>
      </c>
      <c r="AG53" s="27">
        <f>IF(AND($B53="Milestone",$D53&gt;=AG$7,$D53&lt;=EOMONTH(AG$7,0)),"◆","")</f>
        <v/>
      </c>
      <c r="AH53" s="27">
        <f>IF(AND($B53="Milestone",$D53&gt;=AH$7,$D53&lt;=EOMONTH(AH$7,0)),"◆","")</f>
        <v/>
      </c>
      <c r="AI53" s="27">
        <f>IF(AND($B53="Milestone",$D53&gt;=AI$7,$D53&lt;=EOMONTH(AI$7,0)),"◆","")</f>
        <v/>
      </c>
      <c r="AJ53" s="27">
        <f>IF(AND($B53="Milestone",$D53&gt;=AJ$7,$D53&lt;=EOMONTH(AJ$7,0)),"◆","")</f>
        <v/>
      </c>
      <c r="AK53" s="27">
        <f>IF(AND($B53="Milestone",$D53&gt;=AK$7,$D53&lt;=EOMONTH(AK$7,0)),"◆","")</f>
        <v/>
      </c>
      <c r="AL53" s="27">
        <f>IF(AND($B53="Milestone",$D53&gt;=AL$7,$D53&lt;=EOMONTH(AL$7,0)),"◆","")</f>
        <v/>
      </c>
      <c r="AM53" s="27">
        <f>IF(AND($B53="Milestone",$D53&gt;=AM$7,$D53&lt;=EOMONTH(AM$7,0)),"◆","")</f>
        <v/>
      </c>
      <c r="AN53" s="27">
        <f>IF(AND($B53="Milestone",$D53&gt;=AN$7,$D53&lt;=EOMONTH(AN$7,0)),"◆","")</f>
        <v/>
      </c>
      <c r="AO53" s="27">
        <f>IF(AND($B53="Milestone",$D53&gt;=AO$7,$D53&lt;=EOMONTH(AO$7,0)),"◆","")</f>
        <v/>
      </c>
      <c r="AP53" s="27">
        <f>IF(AND($B53="Milestone",$D53&gt;=AP$7,$D53&lt;=EOMONTH(AP$7,0)),"◆","")</f>
        <v/>
      </c>
      <c r="AQ53" s="27">
        <f>IF(AND($B53="Milestone",$D53&gt;=AQ$7,$D53&lt;=EOMONTH(AQ$7,0)),"◆","")</f>
        <v/>
      </c>
      <c r="AR53" s="27">
        <f>IF(AND($B53="Milestone",$D53&gt;=AR$7,$D53&lt;=EOMONTH(AR$7,0)),"◆","")</f>
        <v/>
      </c>
      <c r="AS53" s="27">
        <f>IF(AND($B53="Milestone",$D53&gt;=AS$7,$D53&lt;=EOMONTH(AS$7,0)),"◆","")</f>
        <v/>
      </c>
      <c r="AT53" s="27">
        <f>IF(AND($B53="Milestone",$D53&gt;=AT$7,$D53&lt;=EOMONTH(AT$7,0)),"◆","")</f>
        <v/>
      </c>
      <c r="AU53" s="27">
        <f>IF(AND($B53="Milestone",$D53&gt;=AU$7,$D53&lt;=EOMONTH(AU$7,0)),"◆","")</f>
        <v/>
      </c>
      <c r="AV53" s="27">
        <f>IF(AND($B53="Milestone",$D53&gt;=AV$7,$D53&lt;=EOMONTH(AV$7,0)),"◆","")</f>
        <v/>
      </c>
      <c r="AW53" s="27">
        <f>IF(AND($B53="Milestone",$D53&gt;=AW$7,$D53&lt;=EOMONTH(AW$7,0)),"◆","")</f>
        <v/>
      </c>
      <c r="AX53" s="27">
        <f>IF(AND($B53="Milestone",$D53&gt;=AX$7,$D53&lt;=EOMONTH(AX$7,0)),"◆","")</f>
        <v/>
      </c>
      <c r="AY53" s="27">
        <f>IF(AND($B53="Milestone",$D53&gt;=AY$7,$D53&lt;=EOMONTH(AY$7,0)),"◆","")</f>
        <v/>
      </c>
      <c r="AZ53" s="27">
        <f>IF(AND($B53="Milestone",$D53&gt;=AZ$7,$D53&lt;=EOMONTH(AZ$7,0)),"◆","")</f>
        <v/>
      </c>
      <c r="BA53" s="27">
        <f>IF(AND($B53="Milestone",$D53&gt;=BA$7,$D53&lt;=EOMONTH(BA$7,0)),"◆","")</f>
        <v/>
      </c>
      <c r="BB53" s="27">
        <f>IF(AND($B53="Milestone",$D53&gt;=BB$7,$D53&lt;=EOMONTH(BB$7,0)),"◆","")</f>
        <v/>
      </c>
      <c r="BC53" s="27">
        <f>IF(AND($B53="Milestone",$D53&gt;=BC$7,$D53&lt;=EOMONTH(BC$7,0)),"◆","")</f>
        <v/>
      </c>
      <c r="BD53" s="27">
        <f>IF(AND($B53="Milestone",$D53&gt;=BD$7,$D53&lt;=EOMONTH(BD$7,0)),"◆","")</f>
        <v/>
      </c>
      <c r="BE53" s="27">
        <f>IF(AND($B53="Milestone",$D53&gt;=BE$7,$D53&lt;=EOMONTH(BE$7,0)),"◆","")</f>
        <v/>
      </c>
      <c r="BF53" s="27">
        <f>IF(AND($B53="Milestone",$D53&gt;=BF$7,$D53&lt;=EOMONTH(BF$7,0)),"◆","")</f>
        <v/>
      </c>
      <c r="BG53" s="27">
        <f>IF(AND($B53="Milestone",$D53&gt;=BG$7,$D53&lt;=EOMONTH(BG$7,0)),"◆","")</f>
        <v/>
      </c>
      <c r="BH53" s="27">
        <f>IF(AND($B53="Milestone",$D53&gt;=BH$7,$D53&lt;=EOMONTH(BH$7,0)),"◆","")</f>
        <v/>
      </c>
      <c r="BI53" s="27">
        <f>IF(AND($B53="Milestone",$D53&gt;=BI$7,$D53&lt;=EOMONTH(BI$7,0)),"◆","")</f>
        <v/>
      </c>
      <c r="BJ53" s="27">
        <f>IF(AND($B53="Milestone",$D53&gt;=BJ$7,$D53&lt;=EOMONTH(BJ$7,0)),"◆","")</f>
        <v/>
      </c>
    </row>
    <row r="54">
      <c r="A54" s="28" t="inlineStr">
        <is>
          <t xml:space="preserve">   Viva</t>
        </is>
      </c>
      <c r="B54" s="29" t="inlineStr">
        <is>
          <t>Milestone</t>
        </is>
      </c>
      <c r="C54" s="30">
        <f>$C$3+ROUND(1.0659*($C$4-$C$3),0)</f>
        <v/>
      </c>
      <c r="D54" s="30">
        <f>$C$3+ROUND(1.0659*($C$4-$C$3),0)</f>
        <v/>
      </c>
      <c r="E54" s="29">
        <f>IF(AND(ISNUMBER(C54),ISNUMBER(D54)),D54-C54+1,"")</f>
        <v/>
      </c>
      <c r="F54" s="29" t="inlineStr">
        <is>
          <t>Not started</t>
        </is>
      </c>
      <c r="G54" s="27">
        <f>IF(AND($B54="Milestone",$D54&gt;=G$7,$D54&lt;=EOMONTH(G$7,0)),"◆","")</f>
        <v/>
      </c>
      <c r="H54" s="27">
        <f>IF(AND($B54="Milestone",$D54&gt;=H$7,$D54&lt;=EOMONTH(H$7,0)),"◆","")</f>
        <v/>
      </c>
      <c r="I54" s="27">
        <f>IF(AND($B54="Milestone",$D54&gt;=I$7,$D54&lt;=EOMONTH(I$7,0)),"◆","")</f>
        <v/>
      </c>
      <c r="J54" s="27">
        <f>IF(AND($B54="Milestone",$D54&gt;=J$7,$D54&lt;=EOMONTH(J$7,0)),"◆","")</f>
        <v/>
      </c>
      <c r="K54" s="27">
        <f>IF(AND($B54="Milestone",$D54&gt;=K$7,$D54&lt;=EOMONTH(K$7,0)),"◆","")</f>
        <v/>
      </c>
      <c r="L54" s="27">
        <f>IF(AND($B54="Milestone",$D54&gt;=L$7,$D54&lt;=EOMONTH(L$7,0)),"◆","")</f>
        <v/>
      </c>
      <c r="M54" s="27">
        <f>IF(AND($B54="Milestone",$D54&gt;=M$7,$D54&lt;=EOMONTH(M$7,0)),"◆","")</f>
        <v/>
      </c>
      <c r="N54" s="27">
        <f>IF(AND($B54="Milestone",$D54&gt;=N$7,$D54&lt;=EOMONTH(N$7,0)),"◆","")</f>
        <v/>
      </c>
      <c r="O54" s="27">
        <f>IF(AND($B54="Milestone",$D54&gt;=O$7,$D54&lt;=EOMONTH(O$7,0)),"◆","")</f>
        <v/>
      </c>
      <c r="P54" s="27">
        <f>IF(AND($B54="Milestone",$D54&gt;=P$7,$D54&lt;=EOMONTH(P$7,0)),"◆","")</f>
        <v/>
      </c>
      <c r="Q54" s="27">
        <f>IF(AND($B54="Milestone",$D54&gt;=Q$7,$D54&lt;=EOMONTH(Q$7,0)),"◆","")</f>
        <v/>
      </c>
      <c r="R54" s="27">
        <f>IF(AND($B54="Milestone",$D54&gt;=R$7,$D54&lt;=EOMONTH(R$7,0)),"◆","")</f>
        <v/>
      </c>
      <c r="S54" s="27">
        <f>IF(AND($B54="Milestone",$D54&gt;=S$7,$D54&lt;=EOMONTH(S$7,0)),"◆","")</f>
        <v/>
      </c>
      <c r="T54" s="27">
        <f>IF(AND($B54="Milestone",$D54&gt;=T$7,$D54&lt;=EOMONTH(T$7,0)),"◆","")</f>
        <v/>
      </c>
      <c r="U54" s="27">
        <f>IF(AND($B54="Milestone",$D54&gt;=U$7,$D54&lt;=EOMONTH(U$7,0)),"◆","")</f>
        <v/>
      </c>
      <c r="V54" s="27">
        <f>IF(AND($B54="Milestone",$D54&gt;=V$7,$D54&lt;=EOMONTH(V$7,0)),"◆","")</f>
        <v/>
      </c>
      <c r="W54" s="27">
        <f>IF(AND($B54="Milestone",$D54&gt;=W$7,$D54&lt;=EOMONTH(W$7,0)),"◆","")</f>
        <v/>
      </c>
      <c r="X54" s="27">
        <f>IF(AND($B54="Milestone",$D54&gt;=X$7,$D54&lt;=EOMONTH(X$7,0)),"◆","")</f>
        <v/>
      </c>
      <c r="Y54" s="27">
        <f>IF(AND($B54="Milestone",$D54&gt;=Y$7,$D54&lt;=EOMONTH(Y$7,0)),"◆","")</f>
        <v/>
      </c>
      <c r="Z54" s="27">
        <f>IF(AND($B54="Milestone",$D54&gt;=Z$7,$D54&lt;=EOMONTH(Z$7,0)),"◆","")</f>
        <v/>
      </c>
      <c r="AA54" s="27">
        <f>IF(AND($B54="Milestone",$D54&gt;=AA$7,$D54&lt;=EOMONTH(AA$7,0)),"◆","")</f>
        <v/>
      </c>
      <c r="AB54" s="27">
        <f>IF(AND($B54="Milestone",$D54&gt;=AB$7,$D54&lt;=EOMONTH(AB$7,0)),"◆","")</f>
        <v/>
      </c>
      <c r="AC54" s="27">
        <f>IF(AND($B54="Milestone",$D54&gt;=AC$7,$D54&lt;=EOMONTH(AC$7,0)),"◆","")</f>
        <v/>
      </c>
      <c r="AD54" s="27">
        <f>IF(AND($B54="Milestone",$D54&gt;=AD$7,$D54&lt;=EOMONTH(AD$7,0)),"◆","")</f>
        <v/>
      </c>
      <c r="AE54" s="27">
        <f>IF(AND($B54="Milestone",$D54&gt;=AE$7,$D54&lt;=EOMONTH(AE$7,0)),"◆","")</f>
        <v/>
      </c>
      <c r="AF54" s="27">
        <f>IF(AND($B54="Milestone",$D54&gt;=AF$7,$D54&lt;=EOMONTH(AF$7,0)),"◆","")</f>
        <v/>
      </c>
      <c r="AG54" s="27">
        <f>IF(AND($B54="Milestone",$D54&gt;=AG$7,$D54&lt;=EOMONTH(AG$7,0)),"◆","")</f>
        <v/>
      </c>
      <c r="AH54" s="27">
        <f>IF(AND($B54="Milestone",$D54&gt;=AH$7,$D54&lt;=EOMONTH(AH$7,0)),"◆","")</f>
        <v/>
      </c>
      <c r="AI54" s="27">
        <f>IF(AND($B54="Milestone",$D54&gt;=AI$7,$D54&lt;=EOMONTH(AI$7,0)),"◆","")</f>
        <v/>
      </c>
      <c r="AJ54" s="27">
        <f>IF(AND($B54="Milestone",$D54&gt;=AJ$7,$D54&lt;=EOMONTH(AJ$7,0)),"◆","")</f>
        <v/>
      </c>
      <c r="AK54" s="27">
        <f>IF(AND($B54="Milestone",$D54&gt;=AK$7,$D54&lt;=EOMONTH(AK$7,0)),"◆","")</f>
        <v/>
      </c>
      <c r="AL54" s="27">
        <f>IF(AND($B54="Milestone",$D54&gt;=AL$7,$D54&lt;=EOMONTH(AL$7,0)),"◆","")</f>
        <v/>
      </c>
      <c r="AM54" s="27">
        <f>IF(AND($B54="Milestone",$D54&gt;=AM$7,$D54&lt;=EOMONTH(AM$7,0)),"◆","")</f>
        <v/>
      </c>
      <c r="AN54" s="27">
        <f>IF(AND($B54="Milestone",$D54&gt;=AN$7,$D54&lt;=EOMONTH(AN$7,0)),"◆","")</f>
        <v/>
      </c>
      <c r="AO54" s="27">
        <f>IF(AND($B54="Milestone",$D54&gt;=AO$7,$D54&lt;=EOMONTH(AO$7,0)),"◆","")</f>
        <v/>
      </c>
      <c r="AP54" s="27">
        <f>IF(AND($B54="Milestone",$D54&gt;=AP$7,$D54&lt;=EOMONTH(AP$7,0)),"◆","")</f>
        <v/>
      </c>
      <c r="AQ54" s="27">
        <f>IF(AND($B54="Milestone",$D54&gt;=AQ$7,$D54&lt;=EOMONTH(AQ$7,0)),"◆","")</f>
        <v/>
      </c>
      <c r="AR54" s="27">
        <f>IF(AND($B54="Milestone",$D54&gt;=AR$7,$D54&lt;=EOMONTH(AR$7,0)),"◆","")</f>
        <v/>
      </c>
      <c r="AS54" s="27">
        <f>IF(AND($B54="Milestone",$D54&gt;=AS$7,$D54&lt;=EOMONTH(AS$7,0)),"◆","")</f>
        <v/>
      </c>
      <c r="AT54" s="27">
        <f>IF(AND($B54="Milestone",$D54&gt;=AT$7,$D54&lt;=EOMONTH(AT$7,0)),"◆","")</f>
        <v/>
      </c>
      <c r="AU54" s="27">
        <f>IF(AND($B54="Milestone",$D54&gt;=AU$7,$D54&lt;=EOMONTH(AU$7,0)),"◆","")</f>
        <v/>
      </c>
      <c r="AV54" s="27">
        <f>IF(AND($B54="Milestone",$D54&gt;=AV$7,$D54&lt;=EOMONTH(AV$7,0)),"◆","")</f>
        <v/>
      </c>
      <c r="AW54" s="27">
        <f>IF(AND($B54="Milestone",$D54&gt;=AW$7,$D54&lt;=EOMONTH(AW$7,0)),"◆","")</f>
        <v/>
      </c>
      <c r="AX54" s="27">
        <f>IF(AND($B54="Milestone",$D54&gt;=AX$7,$D54&lt;=EOMONTH(AX$7,0)),"◆","")</f>
        <v/>
      </c>
      <c r="AY54" s="27">
        <f>IF(AND($B54="Milestone",$D54&gt;=AY$7,$D54&lt;=EOMONTH(AY$7,0)),"◆","")</f>
        <v/>
      </c>
      <c r="AZ54" s="27">
        <f>IF(AND($B54="Milestone",$D54&gt;=AZ$7,$D54&lt;=EOMONTH(AZ$7,0)),"◆","")</f>
        <v/>
      </c>
      <c r="BA54" s="27">
        <f>IF(AND($B54="Milestone",$D54&gt;=BA$7,$D54&lt;=EOMONTH(BA$7,0)),"◆","")</f>
        <v/>
      </c>
      <c r="BB54" s="27">
        <f>IF(AND($B54="Milestone",$D54&gt;=BB$7,$D54&lt;=EOMONTH(BB$7,0)),"◆","")</f>
        <v/>
      </c>
      <c r="BC54" s="27">
        <f>IF(AND($B54="Milestone",$D54&gt;=BC$7,$D54&lt;=EOMONTH(BC$7,0)),"◆","")</f>
        <v/>
      </c>
      <c r="BD54" s="27">
        <f>IF(AND($B54="Milestone",$D54&gt;=BD$7,$D54&lt;=EOMONTH(BD$7,0)),"◆","")</f>
        <v/>
      </c>
      <c r="BE54" s="27">
        <f>IF(AND($B54="Milestone",$D54&gt;=BE$7,$D54&lt;=EOMONTH(BE$7,0)),"◆","")</f>
        <v/>
      </c>
      <c r="BF54" s="27">
        <f>IF(AND($B54="Milestone",$D54&gt;=BF$7,$D54&lt;=EOMONTH(BF$7,0)),"◆","")</f>
        <v/>
      </c>
      <c r="BG54" s="27">
        <f>IF(AND($B54="Milestone",$D54&gt;=BG$7,$D54&lt;=EOMONTH(BG$7,0)),"◆","")</f>
        <v/>
      </c>
      <c r="BH54" s="27">
        <f>IF(AND($B54="Milestone",$D54&gt;=BH$7,$D54&lt;=EOMONTH(BH$7,0)),"◆","")</f>
        <v/>
      </c>
      <c r="BI54" s="27">
        <f>IF(AND($B54="Milestone",$D54&gt;=BI$7,$D54&lt;=EOMONTH(BI$7,0)),"◆","")</f>
        <v/>
      </c>
      <c r="BJ54" s="27">
        <f>IF(AND($B54="Milestone",$D54&gt;=BJ$7,$D54&lt;=EOMONTH(BJ$7,0)),"◆","")</f>
        <v/>
      </c>
    </row>
    <row r="55">
      <c r="A55" s="28" t="inlineStr">
        <is>
          <t xml:space="preserve">   Corrections</t>
        </is>
      </c>
      <c r="B55" s="29" t="inlineStr">
        <is>
          <t>Task</t>
        </is>
      </c>
      <c r="C55" s="30">
        <f>$C$3+ROUND(1.058*($C$4-$C$3),0)</f>
        <v/>
      </c>
      <c r="D55" s="30">
        <f>$C$3+ROUND(1.1365*($C$4-$C$3),0)</f>
        <v/>
      </c>
      <c r="E55" s="29">
        <f>IF(AND(ISNUMBER(C55),ISNUMBER(D55)),D55-C55+1,"")</f>
        <v/>
      </c>
      <c r="F55" s="29" t="inlineStr">
        <is>
          <t>Not started</t>
        </is>
      </c>
      <c r="G55" s="27">
        <f>IF(AND($B55="Milestone",$D55&gt;=G$7,$D55&lt;=EOMONTH(G$7,0)),"◆","")</f>
        <v/>
      </c>
      <c r="H55" s="27">
        <f>IF(AND($B55="Milestone",$D55&gt;=H$7,$D55&lt;=EOMONTH(H$7,0)),"◆","")</f>
        <v/>
      </c>
      <c r="I55" s="27">
        <f>IF(AND($B55="Milestone",$D55&gt;=I$7,$D55&lt;=EOMONTH(I$7,0)),"◆","")</f>
        <v/>
      </c>
      <c r="J55" s="27">
        <f>IF(AND($B55="Milestone",$D55&gt;=J$7,$D55&lt;=EOMONTH(J$7,0)),"◆","")</f>
        <v/>
      </c>
      <c r="K55" s="27">
        <f>IF(AND($B55="Milestone",$D55&gt;=K$7,$D55&lt;=EOMONTH(K$7,0)),"◆","")</f>
        <v/>
      </c>
      <c r="L55" s="27">
        <f>IF(AND($B55="Milestone",$D55&gt;=L$7,$D55&lt;=EOMONTH(L$7,0)),"◆","")</f>
        <v/>
      </c>
      <c r="M55" s="27">
        <f>IF(AND($B55="Milestone",$D55&gt;=M$7,$D55&lt;=EOMONTH(M$7,0)),"◆","")</f>
        <v/>
      </c>
      <c r="N55" s="27">
        <f>IF(AND($B55="Milestone",$D55&gt;=N$7,$D55&lt;=EOMONTH(N$7,0)),"◆","")</f>
        <v/>
      </c>
      <c r="O55" s="27">
        <f>IF(AND($B55="Milestone",$D55&gt;=O$7,$D55&lt;=EOMONTH(O$7,0)),"◆","")</f>
        <v/>
      </c>
      <c r="P55" s="27">
        <f>IF(AND($B55="Milestone",$D55&gt;=P$7,$D55&lt;=EOMONTH(P$7,0)),"◆","")</f>
        <v/>
      </c>
      <c r="Q55" s="27">
        <f>IF(AND($B55="Milestone",$D55&gt;=Q$7,$D55&lt;=EOMONTH(Q$7,0)),"◆","")</f>
        <v/>
      </c>
      <c r="R55" s="27">
        <f>IF(AND($B55="Milestone",$D55&gt;=R$7,$D55&lt;=EOMONTH(R$7,0)),"◆","")</f>
        <v/>
      </c>
      <c r="S55" s="27">
        <f>IF(AND($B55="Milestone",$D55&gt;=S$7,$D55&lt;=EOMONTH(S$7,0)),"◆","")</f>
        <v/>
      </c>
      <c r="T55" s="27">
        <f>IF(AND($B55="Milestone",$D55&gt;=T$7,$D55&lt;=EOMONTH(T$7,0)),"◆","")</f>
        <v/>
      </c>
      <c r="U55" s="27">
        <f>IF(AND($B55="Milestone",$D55&gt;=U$7,$D55&lt;=EOMONTH(U$7,0)),"◆","")</f>
        <v/>
      </c>
      <c r="V55" s="27">
        <f>IF(AND($B55="Milestone",$D55&gt;=V$7,$D55&lt;=EOMONTH(V$7,0)),"◆","")</f>
        <v/>
      </c>
      <c r="W55" s="27">
        <f>IF(AND($B55="Milestone",$D55&gt;=W$7,$D55&lt;=EOMONTH(W$7,0)),"◆","")</f>
        <v/>
      </c>
      <c r="X55" s="27">
        <f>IF(AND($B55="Milestone",$D55&gt;=X$7,$D55&lt;=EOMONTH(X$7,0)),"◆","")</f>
        <v/>
      </c>
      <c r="Y55" s="27">
        <f>IF(AND($B55="Milestone",$D55&gt;=Y$7,$D55&lt;=EOMONTH(Y$7,0)),"◆","")</f>
        <v/>
      </c>
      <c r="Z55" s="27">
        <f>IF(AND($B55="Milestone",$D55&gt;=Z$7,$D55&lt;=EOMONTH(Z$7,0)),"◆","")</f>
        <v/>
      </c>
      <c r="AA55" s="27">
        <f>IF(AND($B55="Milestone",$D55&gt;=AA$7,$D55&lt;=EOMONTH(AA$7,0)),"◆","")</f>
        <v/>
      </c>
      <c r="AB55" s="27">
        <f>IF(AND($B55="Milestone",$D55&gt;=AB$7,$D55&lt;=EOMONTH(AB$7,0)),"◆","")</f>
        <v/>
      </c>
      <c r="AC55" s="27">
        <f>IF(AND($B55="Milestone",$D55&gt;=AC$7,$D55&lt;=EOMONTH(AC$7,0)),"◆","")</f>
        <v/>
      </c>
      <c r="AD55" s="27">
        <f>IF(AND($B55="Milestone",$D55&gt;=AD$7,$D55&lt;=EOMONTH(AD$7,0)),"◆","")</f>
        <v/>
      </c>
      <c r="AE55" s="27">
        <f>IF(AND($B55="Milestone",$D55&gt;=AE$7,$D55&lt;=EOMONTH(AE$7,0)),"◆","")</f>
        <v/>
      </c>
      <c r="AF55" s="27">
        <f>IF(AND($B55="Milestone",$D55&gt;=AF$7,$D55&lt;=EOMONTH(AF$7,0)),"◆","")</f>
        <v/>
      </c>
      <c r="AG55" s="27">
        <f>IF(AND($B55="Milestone",$D55&gt;=AG$7,$D55&lt;=EOMONTH(AG$7,0)),"◆","")</f>
        <v/>
      </c>
      <c r="AH55" s="27">
        <f>IF(AND($B55="Milestone",$D55&gt;=AH$7,$D55&lt;=EOMONTH(AH$7,0)),"◆","")</f>
        <v/>
      </c>
      <c r="AI55" s="27">
        <f>IF(AND($B55="Milestone",$D55&gt;=AI$7,$D55&lt;=EOMONTH(AI$7,0)),"◆","")</f>
        <v/>
      </c>
      <c r="AJ55" s="27">
        <f>IF(AND($B55="Milestone",$D55&gt;=AJ$7,$D55&lt;=EOMONTH(AJ$7,0)),"◆","")</f>
        <v/>
      </c>
      <c r="AK55" s="27">
        <f>IF(AND($B55="Milestone",$D55&gt;=AK$7,$D55&lt;=EOMONTH(AK$7,0)),"◆","")</f>
        <v/>
      </c>
      <c r="AL55" s="27">
        <f>IF(AND($B55="Milestone",$D55&gt;=AL$7,$D55&lt;=EOMONTH(AL$7,0)),"◆","")</f>
        <v/>
      </c>
      <c r="AM55" s="27">
        <f>IF(AND($B55="Milestone",$D55&gt;=AM$7,$D55&lt;=EOMONTH(AM$7,0)),"◆","")</f>
        <v/>
      </c>
      <c r="AN55" s="27">
        <f>IF(AND($B55="Milestone",$D55&gt;=AN$7,$D55&lt;=EOMONTH(AN$7,0)),"◆","")</f>
        <v/>
      </c>
      <c r="AO55" s="27">
        <f>IF(AND($B55="Milestone",$D55&gt;=AO$7,$D55&lt;=EOMONTH(AO$7,0)),"◆","")</f>
        <v/>
      </c>
      <c r="AP55" s="27">
        <f>IF(AND($B55="Milestone",$D55&gt;=AP$7,$D55&lt;=EOMONTH(AP$7,0)),"◆","")</f>
        <v/>
      </c>
      <c r="AQ55" s="27">
        <f>IF(AND($B55="Milestone",$D55&gt;=AQ$7,$D55&lt;=EOMONTH(AQ$7,0)),"◆","")</f>
        <v/>
      </c>
      <c r="AR55" s="27">
        <f>IF(AND($B55="Milestone",$D55&gt;=AR$7,$D55&lt;=EOMONTH(AR$7,0)),"◆","")</f>
        <v/>
      </c>
      <c r="AS55" s="27">
        <f>IF(AND($B55="Milestone",$D55&gt;=AS$7,$D55&lt;=EOMONTH(AS$7,0)),"◆","")</f>
        <v/>
      </c>
      <c r="AT55" s="27">
        <f>IF(AND($B55="Milestone",$D55&gt;=AT$7,$D55&lt;=EOMONTH(AT$7,0)),"◆","")</f>
        <v/>
      </c>
      <c r="AU55" s="27">
        <f>IF(AND($B55="Milestone",$D55&gt;=AU$7,$D55&lt;=EOMONTH(AU$7,0)),"◆","")</f>
        <v/>
      </c>
      <c r="AV55" s="27">
        <f>IF(AND($B55="Milestone",$D55&gt;=AV$7,$D55&lt;=EOMONTH(AV$7,0)),"◆","")</f>
        <v/>
      </c>
      <c r="AW55" s="27">
        <f>IF(AND($B55="Milestone",$D55&gt;=AW$7,$D55&lt;=EOMONTH(AW$7,0)),"◆","")</f>
        <v/>
      </c>
      <c r="AX55" s="27">
        <f>IF(AND($B55="Milestone",$D55&gt;=AX$7,$D55&lt;=EOMONTH(AX$7,0)),"◆","")</f>
        <v/>
      </c>
      <c r="AY55" s="27">
        <f>IF(AND($B55="Milestone",$D55&gt;=AY$7,$D55&lt;=EOMONTH(AY$7,0)),"◆","")</f>
        <v/>
      </c>
      <c r="AZ55" s="27">
        <f>IF(AND($B55="Milestone",$D55&gt;=AZ$7,$D55&lt;=EOMONTH(AZ$7,0)),"◆","")</f>
        <v/>
      </c>
      <c r="BA55" s="27">
        <f>IF(AND($B55="Milestone",$D55&gt;=BA$7,$D55&lt;=EOMONTH(BA$7,0)),"◆","")</f>
        <v/>
      </c>
      <c r="BB55" s="27">
        <f>IF(AND($B55="Milestone",$D55&gt;=BB$7,$D55&lt;=EOMONTH(BB$7,0)),"◆","")</f>
        <v/>
      </c>
      <c r="BC55" s="27">
        <f>IF(AND($B55="Milestone",$D55&gt;=BC$7,$D55&lt;=EOMONTH(BC$7,0)),"◆","")</f>
        <v/>
      </c>
      <c r="BD55" s="27">
        <f>IF(AND($B55="Milestone",$D55&gt;=BD$7,$D55&lt;=EOMONTH(BD$7,0)),"◆","")</f>
        <v/>
      </c>
      <c r="BE55" s="27">
        <f>IF(AND($B55="Milestone",$D55&gt;=BE$7,$D55&lt;=EOMONTH(BE$7,0)),"◆","")</f>
        <v/>
      </c>
      <c r="BF55" s="27">
        <f>IF(AND($B55="Milestone",$D55&gt;=BF$7,$D55&lt;=EOMONTH(BF$7,0)),"◆","")</f>
        <v/>
      </c>
      <c r="BG55" s="27">
        <f>IF(AND($B55="Milestone",$D55&gt;=BG$7,$D55&lt;=EOMONTH(BG$7,0)),"◆","")</f>
        <v/>
      </c>
      <c r="BH55" s="27">
        <f>IF(AND($B55="Milestone",$D55&gt;=BH$7,$D55&lt;=EOMONTH(BH$7,0)),"◆","")</f>
        <v/>
      </c>
      <c r="BI55" s="27">
        <f>IF(AND($B55="Milestone",$D55&gt;=BI$7,$D55&lt;=EOMONTH(BI$7,0)),"◆","")</f>
        <v/>
      </c>
      <c r="BJ55" s="27">
        <f>IF(AND($B55="Milestone",$D55&gt;=BJ$7,$D55&lt;=EOMONTH(BJ$7,0)),"◆","")</f>
        <v/>
      </c>
    </row>
    <row r="56">
      <c r="A56" s="28" t="n"/>
      <c r="B56" s="29" t="n"/>
      <c r="C56" s="30" t="n"/>
      <c r="D56" s="30" t="n"/>
      <c r="E56" s="29">
        <f>IF(AND(ISNUMBER(C56),ISNUMBER(D56)),D56-C56+1,"")</f>
        <v/>
      </c>
      <c r="F56" s="29" t="n"/>
      <c r="G56" s="27">
        <f>IF(AND($B56="Milestone",$D56&gt;=G$7,$D56&lt;=EOMONTH(G$7,0)),"◆","")</f>
        <v/>
      </c>
      <c r="H56" s="27">
        <f>IF(AND($B56="Milestone",$D56&gt;=H$7,$D56&lt;=EOMONTH(H$7,0)),"◆","")</f>
        <v/>
      </c>
      <c r="I56" s="27">
        <f>IF(AND($B56="Milestone",$D56&gt;=I$7,$D56&lt;=EOMONTH(I$7,0)),"◆","")</f>
        <v/>
      </c>
      <c r="J56" s="27">
        <f>IF(AND($B56="Milestone",$D56&gt;=J$7,$D56&lt;=EOMONTH(J$7,0)),"◆","")</f>
        <v/>
      </c>
      <c r="K56" s="27">
        <f>IF(AND($B56="Milestone",$D56&gt;=K$7,$D56&lt;=EOMONTH(K$7,0)),"◆","")</f>
        <v/>
      </c>
      <c r="L56" s="27">
        <f>IF(AND($B56="Milestone",$D56&gt;=L$7,$D56&lt;=EOMONTH(L$7,0)),"◆","")</f>
        <v/>
      </c>
      <c r="M56" s="27">
        <f>IF(AND($B56="Milestone",$D56&gt;=M$7,$D56&lt;=EOMONTH(M$7,0)),"◆","")</f>
        <v/>
      </c>
      <c r="N56" s="27">
        <f>IF(AND($B56="Milestone",$D56&gt;=N$7,$D56&lt;=EOMONTH(N$7,0)),"◆","")</f>
        <v/>
      </c>
      <c r="O56" s="27">
        <f>IF(AND($B56="Milestone",$D56&gt;=O$7,$D56&lt;=EOMONTH(O$7,0)),"◆","")</f>
        <v/>
      </c>
      <c r="P56" s="27">
        <f>IF(AND($B56="Milestone",$D56&gt;=P$7,$D56&lt;=EOMONTH(P$7,0)),"◆","")</f>
        <v/>
      </c>
      <c r="Q56" s="27">
        <f>IF(AND($B56="Milestone",$D56&gt;=Q$7,$D56&lt;=EOMONTH(Q$7,0)),"◆","")</f>
        <v/>
      </c>
      <c r="R56" s="27">
        <f>IF(AND($B56="Milestone",$D56&gt;=R$7,$D56&lt;=EOMONTH(R$7,0)),"◆","")</f>
        <v/>
      </c>
      <c r="S56" s="27">
        <f>IF(AND($B56="Milestone",$D56&gt;=S$7,$D56&lt;=EOMONTH(S$7,0)),"◆","")</f>
        <v/>
      </c>
      <c r="T56" s="27">
        <f>IF(AND($B56="Milestone",$D56&gt;=T$7,$D56&lt;=EOMONTH(T$7,0)),"◆","")</f>
        <v/>
      </c>
      <c r="U56" s="27">
        <f>IF(AND($B56="Milestone",$D56&gt;=U$7,$D56&lt;=EOMONTH(U$7,0)),"◆","")</f>
        <v/>
      </c>
      <c r="V56" s="27">
        <f>IF(AND($B56="Milestone",$D56&gt;=V$7,$D56&lt;=EOMONTH(V$7,0)),"◆","")</f>
        <v/>
      </c>
      <c r="W56" s="27">
        <f>IF(AND($B56="Milestone",$D56&gt;=W$7,$D56&lt;=EOMONTH(W$7,0)),"◆","")</f>
        <v/>
      </c>
      <c r="X56" s="27">
        <f>IF(AND($B56="Milestone",$D56&gt;=X$7,$D56&lt;=EOMONTH(X$7,0)),"◆","")</f>
        <v/>
      </c>
      <c r="Y56" s="27">
        <f>IF(AND($B56="Milestone",$D56&gt;=Y$7,$D56&lt;=EOMONTH(Y$7,0)),"◆","")</f>
        <v/>
      </c>
      <c r="Z56" s="27">
        <f>IF(AND($B56="Milestone",$D56&gt;=Z$7,$D56&lt;=EOMONTH(Z$7,0)),"◆","")</f>
        <v/>
      </c>
      <c r="AA56" s="27">
        <f>IF(AND($B56="Milestone",$D56&gt;=AA$7,$D56&lt;=EOMONTH(AA$7,0)),"◆","")</f>
        <v/>
      </c>
      <c r="AB56" s="27">
        <f>IF(AND($B56="Milestone",$D56&gt;=AB$7,$D56&lt;=EOMONTH(AB$7,0)),"◆","")</f>
        <v/>
      </c>
      <c r="AC56" s="27">
        <f>IF(AND($B56="Milestone",$D56&gt;=AC$7,$D56&lt;=EOMONTH(AC$7,0)),"◆","")</f>
        <v/>
      </c>
      <c r="AD56" s="27">
        <f>IF(AND($B56="Milestone",$D56&gt;=AD$7,$D56&lt;=EOMONTH(AD$7,0)),"◆","")</f>
        <v/>
      </c>
      <c r="AE56" s="27">
        <f>IF(AND($B56="Milestone",$D56&gt;=AE$7,$D56&lt;=EOMONTH(AE$7,0)),"◆","")</f>
        <v/>
      </c>
      <c r="AF56" s="27">
        <f>IF(AND($B56="Milestone",$D56&gt;=AF$7,$D56&lt;=EOMONTH(AF$7,0)),"◆","")</f>
        <v/>
      </c>
      <c r="AG56" s="27">
        <f>IF(AND($B56="Milestone",$D56&gt;=AG$7,$D56&lt;=EOMONTH(AG$7,0)),"◆","")</f>
        <v/>
      </c>
      <c r="AH56" s="27">
        <f>IF(AND($B56="Milestone",$D56&gt;=AH$7,$D56&lt;=EOMONTH(AH$7,0)),"◆","")</f>
        <v/>
      </c>
      <c r="AI56" s="27">
        <f>IF(AND($B56="Milestone",$D56&gt;=AI$7,$D56&lt;=EOMONTH(AI$7,0)),"◆","")</f>
        <v/>
      </c>
      <c r="AJ56" s="27">
        <f>IF(AND($B56="Milestone",$D56&gt;=AJ$7,$D56&lt;=EOMONTH(AJ$7,0)),"◆","")</f>
        <v/>
      </c>
      <c r="AK56" s="27">
        <f>IF(AND($B56="Milestone",$D56&gt;=AK$7,$D56&lt;=EOMONTH(AK$7,0)),"◆","")</f>
        <v/>
      </c>
      <c r="AL56" s="27">
        <f>IF(AND($B56="Milestone",$D56&gt;=AL$7,$D56&lt;=EOMONTH(AL$7,0)),"◆","")</f>
        <v/>
      </c>
      <c r="AM56" s="27">
        <f>IF(AND($B56="Milestone",$D56&gt;=AM$7,$D56&lt;=EOMONTH(AM$7,0)),"◆","")</f>
        <v/>
      </c>
      <c r="AN56" s="27">
        <f>IF(AND($B56="Milestone",$D56&gt;=AN$7,$D56&lt;=EOMONTH(AN$7,0)),"◆","")</f>
        <v/>
      </c>
      <c r="AO56" s="27">
        <f>IF(AND($B56="Milestone",$D56&gt;=AO$7,$D56&lt;=EOMONTH(AO$7,0)),"◆","")</f>
        <v/>
      </c>
      <c r="AP56" s="27">
        <f>IF(AND($B56="Milestone",$D56&gt;=AP$7,$D56&lt;=EOMONTH(AP$7,0)),"◆","")</f>
        <v/>
      </c>
      <c r="AQ56" s="27">
        <f>IF(AND($B56="Milestone",$D56&gt;=AQ$7,$D56&lt;=EOMONTH(AQ$7,0)),"◆","")</f>
        <v/>
      </c>
      <c r="AR56" s="27">
        <f>IF(AND($B56="Milestone",$D56&gt;=AR$7,$D56&lt;=EOMONTH(AR$7,0)),"◆","")</f>
        <v/>
      </c>
      <c r="AS56" s="27">
        <f>IF(AND($B56="Milestone",$D56&gt;=AS$7,$D56&lt;=EOMONTH(AS$7,0)),"◆","")</f>
        <v/>
      </c>
      <c r="AT56" s="27">
        <f>IF(AND($B56="Milestone",$D56&gt;=AT$7,$D56&lt;=EOMONTH(AT$7,0)),"◆","")</f>
        <v/>
      </c>
      <c r="AU56" s="27">
        <f>IF(AND($B56="Milestone",$D56&gt;=AU$7,$D56&lt;=EOMONTH(AU$7,0)),"◆","")</f>
        <v/>
      </c>
      <c r="AV56" s="27">
        <f>IF(AND($B56="Milestone",$D56&gt;=AV$7,$D56&lt;=EOMONTH(AV$7,0)),"◆","")</f>
        <v/>
      </c>
      <c r="AW56" s="27">
        <f>IF(AND($B56="Milestone",$D56&gt;=AW$7,$D56&lt;=EOMONTH(AW$7,0)),"◆","")</f>
        <v/>
      </c>
      <c r="AX56" s="27">
        <f>IF(AND($B56="Milestone",$D56&gt;=AX$7,$D56&lt;=EOMONTH(AX$7,0)),"◆","")</f>
        <v/>
      </c>
      <c r="AY56" s="27">
        <f>IF(AND($B56="Milestone",$D56&gt;=AY$7,$D56&lt;=EOMONTH(AY$7,0)),"◆","")</f>
        <v/>
      </c>
      <c r="AZ56" s="27">
        <f>IF(AND($B56="Milestone",$D56&gt;=AZ$7,$D56&lt;=EOMONTH(AZ$7,0)),"◆","")</f>
        <v/>
      </c>
      <c r="BA56" s="27">
        <f>IF(AND($B56="Milestone",$D56&gt;=BA$7,$D56&lt;=EOMONTH(BA$7,0)),"◆","")</f>
        <v/>
      </c>
      <c r="BB56" s="27">
        <f>IF(AND($B56="Milestone",$D56&gt;=BB$7,$D56&lt;=EOMONTH(BB$7,0)),"◆","")</f>
        <v/>
      </c>
      <c r="BC56" s="27">
        <f>IF(AND($B56="Milestone",$D56&gt;=BC$7,$D56&lt;=EOMONTH(BC$7,0)),"◆","")</f>
        <v/>
      </c>
      <c r="BD56" s="27">
        <f>IF(AND($B56="Milestone",$D56&gt;=BD$7,$D56&lt;=EOMONTH(BD$7,0)),"◆","")</f>
        <v/>
      </c>
      <c r="BE56" s="27">
        <f>IF(AND($B56="Milestone",$D56&gt;=BE$7,$D56&lt;=EOMONTH(BE$7,0)),"◆","")</f>
        <v/>
      </c>
      <c r="BF56" s="27">
        <f>IF(AND($B56="Milestone",$D56&gt;=BF$7,$D56&lt;=EOMONTH(BF$7,0)),"◆","")</f>
        <v/>
      </c>
      <c r="BG56" s="27">
        <f>IF(AND($B56="Milestone",$D56&gt;=BG$7,$D56&lt;=EOMONTH(BG$7,0)),"◆","")</f>
        <v/>
      </c>
      <c r="BH56" s="27">
        <f>IF(AND($B56="Milestone",$D56&gt;=BH$7,$D56&lt;=EOMONTH(BH$7,0)),"◆","")</f>
        <v/>
      </c>
      <c r="BI56" s="27">
        <f>IF(AND($B56="Milestone",$D56&gt;=BI$7,$D56&lt;=EOMONTH(BI$7,0)),"◆","")</f>
        <v/>
      </c>
      <c r="BJ56" s="27">
        <f>IF(AND($B56="Milestone",$D56&gt;=BJ$7,$D56&lt;=EOMONTH(BJ$7,0)),"◆","")</f>
        <v/>
      </c>
    </row>
    <row r="57">
      <c r="A57" s="28" t="n"/>
      <c r="B57" s="29" t="n"/>
      <c r="C57" s="30" t="n"/>
      <c r="D57" s="30" t="n"/>
      <c r="E57" s="29">
        <f>IF(AND(ISNUMBER(C57),ISNUMBER(D57)),D57-C57+1,"")</f>
        <v/>
      </c>
      <c r="F57" s="29" t="n"/>
      <c r="G57" s="27">
        <f>IF(AND($B57="Milestone",$D57&gt;=G$7,$D57&lt;=EOMONTH(G$7,0)),"◆","")</f>
        <v/>
      </c>
      <c r="H57" s="27">
        <f>IF(AND($B57="Milestone",$D57&gt;=H$7,$D57&lt;=EOMONTH(H$7,0)),"◆","")</f>
        <v/>
      </c>
      <c r="I57" s="27">
        <f>IF(AND($B57="Milestone",$D57&gt;=I$7,$D57&lt;=EOMONTH(I$7,0)),"◆","")</f>
        <v/>
      </c>
      <c r="J57" s="27">
        <f>IF(AND($B57="Milestone",$D57&gt;=J$7,$D57&lt;=EOMONTH(J$7,0)),"◆","")</f>
        <v/>
      </c>
      <c r="K57" s="27">
        <f>IF(AND($B57="Milestone",$D57&gt;=K$7,$D57&lt;=EOMONTH(K$7,0)),"◆","")</f>
        <v/>
      </c>
      <c r="L57" s="27">
        <f>IF(AND($B57="Milestone",$D57&gt;=L$7,$D57&lt;=EOMONTH(L$7,0)),"◆","")</f>
        <v/>
      </c>
      <c r="M57" s="27">
        <f>IF(AND($B57="Milestone",$D57&gt;=M$7,$D57&lt;=EOMONTH(M$7,0)),"◆","")</f>
        <v/>
      </c>
      <c r="N57" s="27">
        <f>IF(AND($B57="Milestone",$D57&gt;=N$7,$D57&lt;=EOMONTH(N$7,0)),"◆","")</f>
        <v/>
      </c>
      <c r="O57" s="27">
        <f>IF(AND($B57="Milestone",$D57&gt;=O$7,$D57&lt;=EOMONTH(O$7,0)),"◆","")</f>
        <v/>
      </c>
      <c r="P57" s="27">
        <f>IF(AND($B57="Milestone",$D57&gt;=P$7,$D57&lt;=EOMONTH(P$7,0)),"◆","")</f>
        <v/>
      </c>
      <c r="Q57" s="27">
        <f>IF(AND($B57="Milestone",$D57&gt;=Q$7,$D57&lt;=EOMONTH(Q$7,0)),"◆","")</f>
        <v/>
      </c>
      <c r="R57" s="27">
        <f>IF(AND($B57="Milestone",$D57&gt;=R$7,$D57&lt;=EOMONTH(R$7,0)),"◆","")</f>
        <v/>
      </c>
      <c r="S57" s="27">
        <f>IF(AND($B57="Milestone",$D57&gt;=S$7,$D57&lt;=EOMONTH(S$7,0)),"◆","")</f>
        <v/>
      </c>
      <c r="T57" s="27">
        <f>IF(AND($B57="Milestone",$D57&gt;=T$7,$D57&lt;=EOMONTH(T$7,0)),"◆","")</f>
        <v/>
      </c>
      <c r="U57" s="27">
        <f>IF(AND($B57="Milestone",$D57&gt;=U$7,$D57&lt;=EOMONTH(U$7,0)),"◆","")</f>
        <v/>
      </c>
      <c r="V57" s="27">
        <f>IF(AND($B57="Milestone",$D57&gt;=V$7,$D57&lt;=EOMONTH(V$7,0)),"◆","")</f>
        <v/>
      </c>
      <c r="W57" s="27">
        <f>IF(AND($B57="Milestone",$D57&gt;=W$7,$D57&lt;=EOMONTH(W$7,0)),"◆","")</f>
        <v/>
      </c>
      <c r="X57" s="27">
        <f>IF(AND($B57="Milestone",$D57&gt;=X$7,$D57&lt;=EOMONTH(X$7,0)),"◆","")</f>
        <v/>
      </c>
      <c r="Y57" s="27">
        <f>IF(AND($B57="Milestone",$D57&gt;=Y$7,$D57&lt;=EOMONTH(Y$7,0)),"◆","")</f>
        <v/>
      </c>
      <c r="Z57" s="27">
        <f>IF(AND($B57="Milestone",$D57&gt;=Z$7,$D57&lt;=EOMONTH(Z$7,0)),"◆","")</f>
        <v/>
      </c>
      <c r="AA57" s="27">
        <f>IF(AND($B57="Milestone",$D57&gt;=AA$7,$D57&lt;=EOMONTH(AA$7,0)),"◆","")</f>
        <v/>
      </c>
      <c r="AB57" s="27">
        <f>IF(AND($B57="Milestone",$D57&gt;=AB$7,$D57&lt;=EOMONTH(AB$7,0)),"◆","")</f>
        <v/>
      </c>
      <c r="AC57" s="27">
        <f>IF(AND($B57="Milestone",$D57&gt;=AC$7,$D57&lt;=EOMONTH(AC$7,0)),"◆","")</f>
        <v/>
      </c>
      <c r="AD57" s="27">
        <f>IF(AND($B57="Milestone",$D57&gt;=AD$7,$D57&lt;=EOMONTH(AD$7,0)),"◆","")</f>
        <v/>
      </c>
      <c r="AE57" s="27">
        <f>IF(AND($B57="Milestone",$D57&gt;=AE$7,$D57&lt;=EOMONTH(AE$7,0)),"◆","")</f>
        <v/>
      </c>
      <c r="AF57" s="27">
        <f>IF(AND($B57="Milestone",$D57&gt;=AF$7,$D57&lt;=EOMONTH(AF$7,0)),"◆","")</f>
        <v/>
      </c>
      <c r="AG57" s="27">
        <f>IF(AND($B57="Milestone",$D57&gt;=AG$7,$D57&lt;=EOMONTH(AG$7,0)),"◆","")</f>
        <v/>
      </c>
      <c r="AH57" s="27">
        <f>IF(AND($B57="Milestone",$D57&gt;=AH$7,$D57&lt;=EOMONTH(AH$7,0)),"◆","")</f>
        <v/>
      </c>
      <c r="AI57" s="27">
        <f>IF(AND($B57="Milestone",$D57&gt;=AI$7,$D57&lt;=EOMONTH(AI$7,0)),"◆","")</f>
        <v/>
      </c>
      <c r="AJ57" s="27">
        <f>IF(AND($B57="Milestone",$D57&gt;=AJ$7,$D57&lt;=EOMONTH(AJ$7,0)),"◆","")</f>
        <v/>
      </c>
      <c r="AK57" s="27">
        <f>IF(AND($B57="Milestone",$D57&gt;=AK$7,$D57&lt;=EOMONTH(AK$7,0)),"◆","")</f>
        <v/>
      </c>
      <c r="AL57" s="27">
        <f>IF(AND($B57="Milestone",$D57&gt;=AL$7,$D57&lt;=EOMONTH(AL$7,0)),"◆","")</f>
        <v/>
      </c>
      <c r="AM57" s="27">
        <f>IF(AND($B57="Milestone",$D57&gt;=AM$7,$D57&lt;=EOMONTH(AM$7,0)),"◆","")</f>
        <v/>
      </c>
      <c r="AN57" s="27">
        <f>IF(AND($B57="Milestone",$D57&gt;=AN$7,$D57&lt;=EOMONTH(AN$7,0)),"◆","")</f>
        <v/>
      </c>
      <c r="AO57" s="27">
        <f>IF(AND($B57="Milestone",$D57&gt;=AO$7,$D57&lt;=EOMONTH(AO$7,0)),"◆","")</f>
        <v/>
      </c>
      <c r="AP57" s="27">
        <f>IF(AND($B57="Milestone",$D57&gt;=AP$7,$D57&lt;=EOMONTH(AP$7,0)),"◆","")</f>
        <v/>
      </c>
      <c r="AQ57" s="27">
        <f>IF(AND($B57="Milestone",$D57&gt;=AQ$7,$D57&lt;=EOMONTH(AQ$7,0)),"◆","")</f>
        <v/>
      </c>
      <c r="AR57" s="27">
        <f>IF(AND($B57="Milestone",$D57&gt;=AR$7,$D57&lt;=EOMONTH(AR$7,0)),"◆","")</f>
        <v/>
      </c>
      <c r="AS57" s="27">
        <f>IF(AND($B57="Milestone",$D57&gt;=AS$7,$D57&lt;=EOMONTH(AS$7,0)),"◆","")</f>
        <v/>
      </c>
      <c r="AT57" s="27">
        <f>IF(AND($B57="Milestone",$D57&gt;=AT$7,$D57&lt;=EOMONTH(AT$7,0)),"◆","")</f>
        <v/>
      </c>
      <c r="AU57" s="27">
        <f>IF(AND($B57="Milestone",$D57&gt;=AU$7,$D57&lt;=EOMONTH(AU$7,0)),"◆","")</f>
        <v/>
      </c>
      <c r="AV57" s="27">
        <f>IF(AND($B57="Milestone",$D57&gt;=AV$7,$D57&lt;=EOMONTH(AV$7,0)),"◆","")</f>
        <v/>
      </c>
      <c r="AW57" s="27">
        <f>IF(AND($B57="Milestone",$D57&gt;=AW$7,$D57&lt;=EOMONTH(AW$7,0)),"◆","")</f>
        <v/>
      </c>
      <c r="AX57" s="27">
        <f>IF(AND($B57="Milestone",$D57&gt;=AX$7,$D57&lt;=EOMONTH(AX$7,0)),"◆","")</f>
        <v/>
      </c>
      <c r="AY57" s="27">
        <f>IF(AND($B57="Milestone",$D57&gt;=AY$7,$D57&lt;=EOMONTH(AY$7,0)),"◆","")</f>
        <v/>
      </c>
      <c r="AZ57" s="27">
        <f>IF(AND($B57="Milestone",$D57&gt;=AZ$7,$D57&lt;=EOMONTH(AZ$7,0)),"◆","")</f>
        <v/>
      </c>
      <c r="BA57" s="27">
        <f>IF(AND($B57="Milestone",$D57&gt;=BA$7,$D57&lt;=EOMONTH(BA$7,0)),"◆","")</f>
        <v/>
      </c>
      <c r="BB57" s="27">
        <f>IF(AND($B57="Milestone",$D57&gt;=BB$7,$D57&lt;=EOMONTH(BB$7,0)),"◆","")</f>
        <v/>
      </c>
      <c r="BC57" s="27">
        <f>IF(AND($B57="Milestone",$D57&gt;=BC$7,$D57&lt;=EOMONTH(BC$7,0)),"◆","")</f>
        <v/>
      </c>
      <c r="BD57" s="27">
        <f>IF(AND($B57="Milestone",$D57&gt;=BD$7,$D57&lt;=EOMONTH(BD$7,0)),"◆","")</f>
        <v/>
      </c>
      <c r="BE57" s="27">
        <f>IF(AND($B57="Milestone",$D57&gt;=BE$7,$D57&lt;=EOMONTH(BE$7,0)),"◆","")</f>
        <v/>
      </c>
      <c r="BF57" s="27">
        <f>IF(AND($B57="Milestone",$D57&gt;=BF$7,$D57&lt;=EOMONTH(BF$7,0)),"◆","")</f>
        <v/>
      </c>
      <c r="BG57" s="27">
        <f>IF(AND($B57="Milestone",$D57&gt;=BG$7,$D57&lt;=EOMONTH(BG$7,0)),"◆","")</f>
        <v/>
      </c>
      <c r="BH57" s="27">
        <f>IF(AND($B57="Milestone",$D57&gt;=BH$7,$D57&lt;=EOMONTH(BH$7,0)),"◆","")</f>
        <v/>
      </c>
      <c r="BI57" s="27">
        <f>IF(AND($B57="Milestone",$D57&gt;=BI$7,$D57&lt;=EOMONTH(BI$7,0)),"◆","")</f>
        <v/>
      </c>
      <c r="BJ57" s="27">
        <f>IF(AND($B57="Milestone",$D57&gt;=BJ$7,$D57&lt;=EOMONTH(BJ$7,0)),"◆","")</f>
        <v/>
      </c>
    </row>
    <row r="58">
      <c r="A58" s="28" t="n"/>
      <c r="B58" s="29" t="n"/>
      <c r="C58" s="30" t="n"/>
      <c r="D58" s="30" t="n"/>
      <c r="E58" s="29">
        <f>IF(AND(ISNUMBER(C58),ISNUMBER(D58)),D58-C58+1,"")</f>
        <v/>
      </c>
      <c r="F58" s="29" t="n"/>
      <c r="G58" s="27">
        <f>IF(AND($B58="Milestone",$D58&gt;=G$7,$D58&lt;=EOMONTH(G$7,0)),"◆","")</f>
        <v/>
      </c>
      <c r="H58" s="27">
        <f>IF(AND($B58="Milestone",$D58&gt;=H$7,$D58&lt;=EOMONTH(H$7,0)),"◆","")</f>
        <v/>
      </c>
      <c r="I58" s="27">
        <f>IF(AND($B58="Milestone",$D58&gt;=I$7,$D58&lt;=EOMONTH(I$7,0)),"◆","")</f>
        <v/>
      </c>
      <c r="J58" s="27">
        <f>IF(AND($B58="Milestone",$D58&gt;=J$7,$D58&lt;=EOMONTH(J$7,0)),"◆","")</f>
        <v/>
      </c>
      <c r="K58" s="27">
        <f>IF(AND($B58="Milestone",$D58&gt;=K$7,$D58&lt;=EOMONTH(K$7,0)),"◆","")</f>
        <v/>
      </c>
      <c r="L58" s="27">
        <f>IF(AND($B58="Milestone",$D58&gt;=L$7,$D58&lt;=EOMONTH(L$7,0)),"◆","")</f>
        <v/>
      </c>
      <c r="M58" s="27">
        <f>IF(AND($B58="Milestone",$D58&gt;=M$7,$D58&lt;=EOMONTH(M$7,0)),"◆","")</f>
        <v/>
      </c>
      <c r="N58" s="27">
        <f>IF(AND($B58="Milestone",$D58&gt;=N$7,$D58&lt;=EOMONTH(N$7,0)),"◆","")</f>
        <v/>
      </c>
      <c r="O58" s="27">
        <f>IF(AND($B58="Milestone",$D58&gt;=O$7,$D58&lt;=EOMONTH(O$7,0)),"◆","")</f>
        <v/>
      </c>
      <c r="P58" s="27">
        <f>IF(AND($B58="Milestone",$D58&gt;=P$7,$D58&lt;=EOMONTH(P$7,0)),"◆","")</f>
        <v/>
      </c>
      <c r="Q58" s="27">
        <f>IF(AND($B58="Milestone",$D58&gt;=Q$7,$D58&lt;=EOMONTH(Q$7,0)),"◆","")</f>
        <v/>
      </c>
      <c r="R58" s="27">
        <f>IF(AND($B58="Milestone",$D58&gt;=R$7,$D58&lt;=EOMONTH(R$7,0)),"◆","")</f>
        <v/>
      </c>
      <c r="S58" s="27">
        <f>IF(AND($B58="Milestone",$D58&gt;=S$7,$D58&lt;=EOMONTH(S$7,0)),"◆","")</f>
        <v/>
      </c>
      <c r="T58" s="27">
        <f>IF(AND($B58="Milestone",$D58&gt;=T$7,$D58&lt;=EOMONTH(T$7,0)),"◆","")</f>
        <v/>
      </c>
      <c r="U58" s="27">
        <f>IF(AND($B58="Milestone",$D58&gt;=U$7,$D58&lt;=EOMONTH(U$7,0)),"◆","")</f>
        <v/>
      </c>
      <c r="V58" s="27">
        <f>IF(AND($B58="Milestone",$D58&gt;=V$7,$D58&lt;=EOMONTH(V$7,0)),"◆","")</f>
        <v/>
      </c>
      <c r="W58" s="27">
        <f>IF(AND($B58="Milestone",$D58&gt;=W$7,$D58&lt;=EOMONTH(W$7,0)),"◆","")</f>
        <v/>
      </c>
      <c r="X58" s="27">
        <f>IF(AND($B58="Milestone",$D58&gt;=X$7,$D58&lt;=EOMONTH(X$7,0)),"◆","")</f>
        <v/>
      </c>
      <c r="Y58" s="27">
        <f>IF(AND($B58="Milestone",$D58&gt;=Y$7,$D58&lt;=EOMONTH(Y$7,0)),"◆","")</f>
        <v/>
      </c>
      <c r="Z58" s="27">
        <f>IF(AND($B58="Milestone",$D58&gt;=Z$7,$D58&lt;=EOMONTH(Z$7,0)),"◆","")</f>
        <v/>
      </c>
      <c r="AA58" s="27">
        <f>IF(AND($B58="Milestone",$D58&gt;=AA$7,$D58&lt;=EOMONTH(AA$7,0)),"◆","")</f>
        <v/>
      </c>
      <c r="AB58" s="27">
        <f>IF(AND($B58="Milestone",$D58&gt;=AB$7,$D58&lt;=EOMONTH(AB$7,0)),"◆","")</f>
        <v/>
      </c>
      <c r="AC58" s="27">
        <f>IF(AND($B58="Milestone",$D58&gt;=AC$7,$D58&lt;=EOMONTH(AC$7,0)),"◆","")</f>
        <v/>
      </c>
      <c r="AD58" s="27">
        <f>IF(AND($B58="Milestone",$D58&gt;=AD$7,$D58&lt;=EOMONTH(AD$7,0)),"◆","")</f>
        <v/>
      </c>
      <c r="AE58" s="27">
        <f>IF(AND($B58="Milestone",$D58&gt;=AE$7,$D58&lt;=EOMONTH(AE$7,0)),"◆","")</f>
        <v/>
      </c>
      <c r="AF58" s="27">
        <f>IF(AND($B58="Milestone",$D58&gt;=AF$7,$D58&lt;=EOMONTH(AF$7,0)),"◆","")</f>
        <v/>
      </c>
      <c r="AG58" s="27">
        <f>IF(AND($B58="Milestone",$D58&gt;=AG$7,$D58&lt;=EOMONTH(AG$7,0)),"◆","")</f>
        <v/>
      </c>
      <c r="AH58" s="27">
        <f>IF(AND($B58="Milestone",$D58&gt;=AH$7,$D58&lt;=EOMONTH(AH$7,0)),"◆","")</f>
        <v/>
      </c>
      <c r="AI58" s="27">
        <f>IF(AND($B58="Milestone",$D58&gt;=AI$7,$D58&lt;=EOMONTH(AI$7,0)),"◆","")</f>
        <v/>
      </c>
      <c r="AJ58" s="27">
        <f>IF(AND($B58="Milestone",$D58&gt;=AJ$7,$D58&lt;=EOMONTH(AJ$7,0)),"◆","")</f>
        <v/>
      </c>
      <c r="AK58" s="27">
        <f>IF(AND($B58="Milestone",$D58&gt;=AK$7,$D58&lt;=EOMONTH(AK$7,0)),"◆","")</f>
        <v/>
      </c>
      <c r="AL58" s="27">
        <f>IF(AND($B58="Milestone",$D58&gt;=AL$7,$D58&lt;=EOMONTH(AL$7,0)),"◆","")</f>
        <v/>
      </c>
      <c r="AM58" s="27">
        <f>IF(AND($B58="Milestone",$D58&gt;=AM$7,$D58&lt;=EOMONTH(AM$7,0)),"◆","")</f>
        <v/>
      </c>
      <c r="AN58" s="27">
        <f>IF(AND($B58="Milestone",$D58&gt;=AN$7,$D58&lt;=EOMONTH(AN$7,0)),"◆","")</f>
        <v/>
      </c>
      <c r="AO58" s="27">
        <f>IF(AND($B58="Milestone",$D58&gt;=AO$7,$D58&lt;=EOMONTH(AO$7,0)),"◆","")</f>
        <v/>
      </c>
      <c r="AP58" s="27">
        <f>IF(AND($B58="Milestone",$D58&gt;=AP$7,$D58&lt;=EOMONTH(AP$7,0)),"◆","")</f>
        <v/>
      </c>
      <c r="AQ58" s="27">
        <f>IF(AND($B58="Milestone",$D58&gt;=AQ$7,$D58&lt;=EOMONTH(AQ$7,0)),"◆","")</f>
        <v/>
      </c>
      <c r="AR58" s="27">
        <f>IF(AND($B58="Milestone",$D58&gt;=AR$7,$D58&lt;=EOMONTH(AR$7,0)),"◆","")</f>
        <v/>
      </c>
      <c r="AS58" s="27">
        <f>IF(AND($B58="Milestone",$D58&gt;=AS$7,$D58&lt;=EOMONTH(AS$7,0)),"◆","")</f>
        <v/>
      </c>
      <c r="AT58" s="27">
        <f>IF(AND($B58="Milestone",$D58&gt;=AT$7,$D58&lt;=EOMONTH(AT$7,0)),"◆","")</f>
        <v/>
      </c>
      <c r="AU58" s="27">
        <f>IF(AND($B58="Milestone",$D58&gt;=AU$7,$D58&lt;=EOMONTH(AU$7,0)),"◆","")</f>
        <v/>
      </c>
      <c r="AV58" s="27">
        <f>IF(AND($B58="Milestone",$D58&gt;=AV$7,$D58&lt;=EOMONTH(AV$7,0)),"◆","")</f>
        <v/>
      </c>
      <c r="AW58" s="27">
        <f>IF(AND($B58="Milestone",$D58&gt;=AW$7,$D58&lt;=EOMONTH(AW$7,0)),"◆","")</f>
        <v/>
      </c>
      <c r="AX58" s="27">
        <f>IF(AND($B58="Milestone",$D58&gt;=AX$7,$D58&lt;=EOMONTH(AX$7,0)),"◆","")</f>
        <v/>
      </c>
      <c r="AY58" s="27">
        <f>IF(AND($B58="Milestone",$D58&gt;=AY$7,$D58&lt;=EOMONTH(AY$7,0)),"◆","")</f>
        <v/>
      </c>
      <c r="AZ58" s="27">
        <f>IF(AND($B58="Milestone",$D58&gt;=AZ$7,$D58&lt;=EOMONTH(AZ$7,0)),"◆","")</f>
        <v/>
      </c>
      <c r="BA58" s="27">
        <f>IF(AND($B58="Milestone",$D58&gt;=BA$7,$D58&lt;=EOMONTH(BA$7,0)),"◆","")</f>
        <v/>
      </c>
      <c r="BB58" s="27">
        <f>IF(AND($B58="Milestone",$D58&gt;=BB$7,$D58&lt;=EOMONTH(BB$7,0)),"◆","")</f>
        <v/>
      </c>
      <c r="BC58" s="27">
        <f>IF(AND($B58="Milestone",$D58&gt;=BC$7,$D58&lt;=EOMONTH(BC$7,0)),"◆","")</f>
        <v/>
      </c>
      <c r="BD58" s="27">
        <f>IF(AND($B58="Milestone",$D58&gt;=BD$7,$D58&lt;=EOMONTH(BD$7,0)),"◆","")</f>
        <v/>
      </c>
      <c r="BE58" s="27">
        <f>IF(AND($B58="Milestone",$D58&gt;=BE$7,$D58&lt;=EOMONTH(BE$7,0)),"◆","")</f>
        <v/>
      </c>
      <c r="BF58" s="27">
        <f>IF(AND($B58="Milestone",$D58&gt;=BF$7,$D58&lt;=EOMONTH(BF$7,0)),"◆","")</f>
        <v/>
      </c>
      <c r="BG58" s="27">
        <f>IF(AND($B58="Milestone",$D58&gt;=BG$7,$D58&lt;=EOMONTH(BG$7,0)),"◆","")</f>
        <v/>
      </c>
      <c r="BH58" s="27">
        <f>IF(AND($B58="Milestone",$D58&gt;=BH$7,$D58&lt;=EOMONTH(BH$7,0)),"◆","")</f>
        <v/>
      </c>
      <c r="BI58" s="27">
        <f>IF(AND($B58="Milestone",$D58&gt;=BI$7,$D58&lt;=EOMONTH(BI$7,0)),"◆","")</f>
        <v/>
      </c>
      <c r="BJ58" s="27">
        <f>IF(AND($B58="Milestone",$D58&gt;=BJ$7,$D58&lt;=EOMONTH(BJ$7,0)),"◆","")</f>
        <v/>
      </c>
    </row>
    <row r="59">
      <c r="A59" s="28" t="n"/>
      <c r="B59" s="29" t="n"/>
      <c r="C59" s="30" t="n"/>
      <c r="D59" s="30" t="n"/>
      <c r="E59" s="29">
        <f>IF(AND(ISNUMBER(C59),ISNUMBER(D59)),D59-C59+1,"")</f>
        <v/>
      </c>
      <c r="F59" s="29" t="n"/>
      <c r="G59" s="27">
        <f>IF(AND($B59="Milestone",$D59&gt;=G$7,$D59&lt;=EOMONTH(G$7,0)),"◆","")</f>
        <v/>
      </c>
      <c r="H59" s="27">
        <f>IF(AND($B59="Milestone",$D59&gt;=H$7,$D59&lt;=EOMONTH(H$7,0)),"◆","")</f>
        <v/>
      </c>
      <c r="I59" s="27">
        <f>IF(AND($B59="Milestone",$D59&gt;=I$7,$D59&lt;=EOMONTH(I$7,0)),"◆","")</f>
        <v/>
      </c>
      <c r="J59" s="27">
        <f>IF(AND($B59="Milestone",$D59&gt;=J$7,$D59&lt;=EOMONTH(J$7,0)),"◆","")</f>
        <v/>
      </c>
      <c r="K59" s="27">
        <f>IF(AND($B59="Milestone",$D59&gt;=K$7,$D59&lt;=EOMONTH(K$7,0)),"◆","")</f>
        <v/>
      </c>
      <c r="L59" s="27">
        <f>IF(AND($B59="Milestone",$D59&gt;=L$7,$D59&lt;=EOMONTH(L$7,0)),"◆","")</f>
        <v/>
      </c>
      <c r="M59" s="27">
        <f>IF(AND($B59="Milestone",$D59&gt;=M$7,$D59&lt;=EOMONTH(M$7,0)),"◆","")</f>
        <v/>
      </c>
      <c r="N59" s="27">
        <f>IF(AND($B59="Milestone",$D59&gt;=N$7,$D59&lt;=EOMONTH(N$7,0)),"◆","")</f>
        <v/>
      </c>
      <c r="O59" s="27">
        <f>IF(AND($B59="Milestone",$D59&gt;=O$7,$D59&lt;=EOMONTH(O$7,0)),"◆","")</f>
        <v/>
      </c>
      <c r="P59" s="27">
        <f>IF(AND($B59="Milestone",$D59&gt;=P$7,$D59&lt;=EOMONTH(P$7,0)),"◆","")</f>
        <v/>
      </c>
      <c r="Q59" s="27">
        <f>IF(AND($B59="Milestone",$D59&gt;=Q$7,$D59&lt;=EOMONTH(Q$7,0)),"◆","")</f>
        <v/>
      </c>
      <c r="R59" s="27">
        <f>IF(AND($B59="Milestone",$D59&gt;=R$7,$D59&lt;=EOMONTH(R$7,0)),"◆","")</f>
        <v/>
      </c>
      <c r="S59" s="27">
        <f>IF(AND($B59="Milestone",$D59&gt;=S$7,$D59&lt;=EOMONTH(S$7,0)),"◆","")</f>
        <v/>
      </c>
      <c r="T59" s="27">
        <f>IF(AND($B59="Milestone",$D59&gt;=T$7,$D59&lt;=EOMONTH(T$7,0)),"◆","")</f>
        <v/>
      </c>
      <c r="U59" s="27">
        <f>IF(AND($B59="Milestone",$D59&gt;=U$7,$D59&lt;=EOMONTH(U$7,0)),"◆","")</f>
        <v/>
      </c>
      <c r="V59" s="27">
        <f>IF(AND($B59="Milestone",$D59&gt;=V$7,$D59&lt;=EOMONTH(V$7,0)),"◆","")</f>
        <v/>
      </c>
      <c r="W59" s="27">
        <f>IF(AND($B59="Milestone",$D59&gt;=W$7,$D59&lt;=EOMONTH(W$7,0)),"◆","")</f>
        <v/>
      </c>
      <c r="X59" s="27">
        <f>IF(AND($B59="Milestone",$D59&gt;=X$7,$D59&lt;=EOMONTH(X$7,0)),"◆","")</f>
        <v/>
      </c>
      <c r="Y59" s="27">
        <f>IF(AND($B59="Milestone",$D59&gt;=Y$7,$D59&lt;=EOMONTH(Y$7,0)),"◆","")</f>
        <v/>
      </c>
      <c r="Z59" s="27">
        <f>IF(AND($B59="Milestone",$D59&gt;=Z$7,$D59&lt;=EOMONTH(Z$7,0)),"◆","")</f>
        <v/>
      </c>
      <c r="AA59" s="27">
        <f>IF(AND($B59="Milestone",$D59&gt;=AA$7,$D59&lt;=EOMONTH(AA$7,0)),"◆","")</f>
        <v/>
      </c>
      <c r="AB59" s="27">
        <f>IF(AND($B59="Milestone",$D59&gt;=AB$7,$D59&lt;=EOMONTH(AB$7,0)),"◆","")</f>
        <v/>
      </c>
      <c r="AC59" s="27">
        <f>IF(AND($B59="Milestone",$D59&gt;=AC$7,$D59&lt;=EOMONTH(AC$7,0)),"◆","")</f>
        <v/>
      </c>
      <c r="AD59" s="27">
        <f>IF(AND($B59="Milestone",$D59&gt;=AD$7,$D59&lt;=EOMONTH(AD$7,0)),"◆","")</f>
        <v/>
      </c>
      <c r="AE59" s="27">
        <f>IF(AND($B59="Milestone",$D59&gt;=AE$7,$D59&lt;=EOMONTH(AE$7,0)),"◆","")</f>
        <v/>
      </c>
      <c r="AF59" s="27">
        <f>IF(AND($B59="Milestone",$D59&gt;=AF$7,$D59&lt;=EOMONTH(AF$7,0)),"◆","")</f>
        <v/>
      </c>
      <c r="AG59" s="27">
        <f>IF(AND($B59="Milestone",$D59&gt;=AG$7,$D59&lt;=EOMONTH(AG$7,0)),"◆","")</f>
        <v/>
      </c>
      <c r="AH59" s="27">
        <f>IF(AND($B59="Milestone",$D59&gt;=AH$7,$D59&lt;=EOMONTH(AH$7,0)),"◆","")</f>
        <v/>
      </c>
      <c r="AI59" s="27">
        <f>IF(AND($B59="Milestone",$D59&gt;=AI$7,$D59&lt;=EOMONTH(AI$7,0)),"◆","")</f>
        <v/>
      </c>
      <c r="AJ59" s="27">
        <f>IF(AND($B59="Milestone",$D59&gt;=AJ$7,$D59&lt;=EOMONTH(AJ$7,0)),"◆","")</f>
        <v/>
      </c>
      <c r="AK59" s="27">
        <f>IF(AND($B59="Milestone",$D59&gt;=AK$7,$D59&lt;=EOMONTH(AK$7,0)),"◆","")</f>
        <v/>
      </c>
      <c r="AL59" s="27">
        <f>IF(AND($B59="Milestone",$D59&gt;=AL$7,$D59&lt;=EOMONTH(AL$7,0)),"◆","")</f>
        <v/>
      </c>
      <c r="AM59" s="27">
        <f>IF(AND($B59="Milestone",$D59&gt;=AM$7,$D59&lt;=EOMONTH(AM$7,0)),"◆","")</f>
        <v/>
      </c>
      <c r="AN59" s="27">
        <f>IF(AND($B59="Milestone",$D59&gt;=AN$7,$D59&lt;=EOMONTH(AN$7,0)),"◆","")</f>
        <v/>
      </c>
      <c r="AO59" s="27">
        <f>IF(AND($B59="Milestone",$D59&gt;=AO$7,$D59&lt;=EOMONTH(AO$7,0)),"◆","")</f>
        <v/>
      </c>
      <c r="AP59" s="27">
        <f>IF(AND($B59="Milestone",$D59&gt;=AP$7,$D59&lt;=EOMONTH(AP$7,0)),"◆","")</f>
        <v/>
      </c>
      <c r="AQ59" s="27">
        <f>IF(AND($B59="Milestone",$D59&gt;=AQ$7,$D59&lt;=EOMONTH(AQ$7,0)),"◆","")</f>
        <v/>
      </c>
      <c r="AR59" s="27">
        <f>IF(AND($B59="Milestone",$D59&gt;=AR$7,$D59&lt;=EOMONTH(AR$7,0)),"◆","")</f>
        <v/>
      </c>
      <c r="AS59" s="27">
        <f>IF(AND($B59="Milestone",$D59&gt;=AS$7,$D59&lt;=EOMONTH(AS$7,0)),"◆","")</f>
        <v/>
      </c>
      <c r="AT59" s="27">
        <f>IF(AND($B59="Milestone",$D59&gt;=AT$7,$D59&lt;=EOMONTH(AT$7,0)),"◆","")</f>
        <v/>
      </c>
      <c r="AU59" s="27">
        <f>IF(AND($B59="Milestone",$D59&gt;=AU$7,$D59&lt;=EOMONTH(AU$7,0)),"◆","")</f>
        <v/>
      </c>
      <c r="AV59" s="27">
        <f>IF(AND($B59="Milestone",$D59&gt;=AV$7,$D59&lt;=EOMONTH(AV$7,0)),"◆","")</f>
        <v/>
      </c>
      <c r="AW59" s="27">
        <f>IF(AND($B59="Milestone",$D59&gt;=AW$7,$D59&lt;=EOMONTH(AW$7,0)),"◆","")</f>
        <v/>
      </c>
      <c r="AX59" s="27">
        <f>IF(AND($B59="Milestone",$D59&gt;=AX$7,$D59&lt;=EOMONTH(AX$7,0)),"◆","")</f>
        <v/>
      </c>
      <c r="AY59" s="27">
        <f>IF(AND($B59="Milestone",$D59&gt;=AY$7,$D59&lt;=EOMONTH(AY$7,0)),"◆","")</f>
        <v/>
      </c>
      <c r="AZ59" s="27">
        <f>IF(AND($B59="Milestone",$D59&gt;=AZ$7,$D59&lt;=EOMONTH(AZ$7,0)),"◆","")</f>
        <v/>
      </c>
      <c r="BA59" s="27">
        <f>IF(AND($B59="Milestone",$D59&gt;=BA$7,$D59&lt;=EOMONTH(BA$7,0)),"◆","")</f>
        <v/>
      </c>
      <c r="BB59" s="27">
        <f>IF(AND($B59="Milestone",$D59&gt;=BB$7,$D59&lt;=EOMONTH(BB$7,0)),"◆","")</f>
        <v/>
      </c>
      <c r="BC59" s="27">
        <f>IF(AND($B59="Milestone",$D59&gt;=BC$7,$D59&lt;=EOMONTH(BC$7,0)),"◆","")</f>
        <v/>
      </c>
      <c r="BD59" s="27">
        <f>IF(AND($B59="Milestone",$D59&gt;=BD$7,$D59&lt;=EOMONTH(BD$7,0)),"◆","")</f>
        <v/>
      </c>
      <c r="BE59" s="27">
        <f>IF(AND($B59="Milestone",$D59&gt;=BE$7,$D59&lt;=EOMONTH(BE$7,0)),"◆","")</f>
        <v/>
      </c>
      <c r="BF59" s="27">
        <f>IF(AND($B59="Milestone",$D59&gt;=BF$7,$D59&lt;=EOMONTH(BF$7,0)),"◆","")</f>
        <v/>
      </c>
      <c r="BG59" s="27">
        <f>IF(AND($B59="Milestone",$D59&gt;=BG$7,$D59&lt;=EOMONTH(BG$7,0)),"◆","")</f>
        <v/>
      </c>
      <c r="BH59" s="27">
        <f>IF(AND($B59="Milestone",$D59&gt;=BH$7,$D59&lt;=EOMONTH(BH$7,0)),"◆","")</f>
        <v/>
      </c>
      <c r="BI59" s="27">
        <f>IF(AND($B59="Milestone",$D59&gt;=BI$7,$D59&lt;=EOMONTH(BI$7,0)),"◆","")</f>
        <v/>
      </c>
      <c r="BJ59" s="27">
        <f>IF(AND($B59="Milestone",$D59&gt;=BJ$7,$D59&lt;=EOMONTH(BJ$7,0)),"◆","")</f>
        <v/>
      </c>
    </row>
    <row r="60">
      <c r="A60" s="28" t="n"/>
      <c r="B60" s="29" t="n"/>
      <c r="C60" s="30" t="n"/>
      <c r="D60" s="30" t="n"/>
      <c r="E60" s="29">
        <f>IF(AND(ISNUMBER(C60),ISNUMBER(D60)),D60-C60+1,"")</f>
        <v/>
      </c>
      <c r="F60" s="29" t="n"/>
      <c r="G60" s="27">
        <f>IF(AND($B60="Milestone",$D60&gt;=G$7,$D60&lt;=EOMONTH(G$7,0)),"◆","")</f>
        <v/>
      </c>
      <c r="H60" s="27">
        <f>IF(AND($B60="Milestone",$D60&gt;=H$7,$D60&lt;=EOMONTH(H$7,0)),"◆","")</f>
        <v/>
      </c>
      <c r="I60" s="27">
        <f>IF(AND($B60="Milestone",$D60&gt;=I$7,$D60&lt;=EOMONTH(I$7,0)),"◆","")</f>
        <v/>
      </c>
      <c r="J60" s="27">
        <f>IF(AND($B60="Milestone",$D60&gt;=J$7,$D60&lt;=EOMONTH(J$7,0)),"◆","")</f>
        <v/>
      </c>
      <c r="K60" s="27">
        <f>IF(AND($B60="Milestone",$D60&gt;=K$7,$D60&lt;=EOMONTH(K$7,0)),"◆","")</f>
        <v/>
      </c>
      <c r="L60" s="27">
        <f>IF(AND($B60="Milestone",$D60&gt;=L$7,$D60&lt;=EOMONTH(L$7,0)),"◆","")</f>
        <v/>
      </c>
      <c r="M60" s="27">
        <f>IF(AND($B60="Milestone",$D60&gt;=M$7,$D60&lt;=EOMONTH(M$7,0)),"◆","")</f>
        <v/>
      </c>
      <c r="N60" s="27">
        <f>IF(AND($B60="Milestone",$D60&gt;=N$7,$D60&lt;=EOMONTH(N$7,0)),"◆","")</f>
        <v/>
      </c>
      <c r="O60" s="27">
        <f>IF(AND($B60="Milestone",$D60&gt;=O$7,$D60&lt;=EOMONTH(O$7,0)),"◆","")</f>
        <v/>
      </c>
      <c r="P60" s="27">
        <f>IF(AND($B60="Milestone",$D60&gt;=P$7,$D60&lt;=EOMONTH(P$7,0)),"◆","")</f>
        <v/>
      </c>
      <c r="Q60" s="27">
        <f>IF(AND($B60="Milestone",$D60&gt;=Q$7,$D60&lt;=EOMONTH(Q$7,0)),"◆","")</f>
        <v/>
      </c>
      <c r="R60" s="27">
        <f>IF(AND($B60="Milestone",$D60&gt;=R$7,$D60&lt;=EOMONTH(R$7,0)),"◆","")</f>
        <v/>
      </c>
      <c r="S60" s="27">
        <f>IF(AND($B60="Milestone",$D60&gt;=S$7,$D60&lt;=EOMONTH(S$7,0)),"◆","")</f>
        <v/>
      </c>
      <c r="T60" s="27">
        <f>IF(AND($B60="Milestone",$D60&gt;=T$7,$D60&lt;=EOMONTH(T$7,0)),"◆","")</f>
        <v/>
      </c>
      <c r="U60" s="27">
        <f>IF(AND($B60="Milestone",$D60&gt;=U$7,$D60&lt;=EOMONTH(U$7,0)),"◆","")</f>
        <v/>
      </c>
      <c r="V60" s="27">
        <f>IF(AND($B60="Milestone",$D60&gt;=V$7,$D60&lt;=EOMONTH(V$7,0)),"◆","")</f>
        <v/>
      </c>
      <c r="W60" s="27">
        <f>IF(AND($B60="Milestone",$D60&gt;=W$7,$D60&lt;=EOMONTH(W$7,0)),"◆","")</f>
        <v/>
      </c>
      <c r="X60" s="27">
        <f>IF(AND($B60="Milestone",$D60&gt;=X$7,$D60&lt;=EOMONTH(X$7,0)),"◆","")</f>
        <v/>
      </c>
      <c r="Y60" s="27">
        <f>IF(AND($B60="Milestone",$D60&gt;=Y$7,$D60&lt;=EOMONTH(Y$7,0)),"◆","")</f>
        <v/>
      </c>
      <c r="Z60" s="27">
        <f>IF(AND($B60="Milestone",$D60&gt;=Z$7,$D60&lt;=EOMONTH(Z$7,0)),"◆","")</f>
        <v/>
      </c>
      <c r="AA60" s="27">
        <f>IF(AND($B60="Milestone",$D60&gt;=AA$7,$D60&lt;=EOMONTH(AA$7,0)),"◆","")</f>
        <v/>
      </c>
      <c r="AB60" s="27">
        <f>IF(AND($B60="Milestone",$D60&gt;=AB$7,$D60&lt;=EOMONTH(AB$7,0)),"◆","")</f>
        <v/>
      </c>
      <c r="AC60" s="27">
        <f>IF(AND($B60="Milestone",$D60&gt;=AC$7,$D60&lt;=EOMONTH(AC$7,0)),"◆","")</f>
        <v/>
      </c>
      <c r="AD60" s="27">
        <f>IF(AND($B60="Milestone",$D60&gt;=AD$7,$D60&lt;=EOMONTH(AD$7,0)),"◆","")</f>
        <v/>
      </c>
      <c r="AE60" s="27">
        <f>IF(AND($B60="Milestone",$D60&gt;=AE$7,$D60&lt;=EOMONTH(AE$7,0)),"◆","")</f>
        <v/>
      </c>
      <c r="AF60" s="27">
        <f>IF(AND($B60="Milestone",$D60&gt;=AF$7,$D60&lt;=EOMONTH(AF$7,0)),"◆","")</f>
        <v/>
      </c>
      <c r="AG60" s="27">
        <f>IF(AND($B60="Milestone",$D60&gt;=AG$7,$D60&lt;=EOMONTH(AG$7,0)),"◆","")</f>
        <v/>
      </c>
      <c r="AH60" s="27">
        <f>IF(AND($B60="Milestone",$D60&gt;=AH$7,$D60&lt;=EOMONTH(AH$7,0)),"◆","")</f>
        <v/>
      </c>
      <c r="AI60" s="27">
        <f>IF(AND($B60="Milestone",$D60&gt;=AI$7,$D60&lt;=EOMONTH(AI$7,0)),"◆","")</f>
        <v/>
      </c>
      <c r="AJ60" s="27">
        <f>IF(AND($B60="Milestone",$D60&gt;=AJ$7,$D60&lt;=EOMONTH(AJ$7,0)),"◆","")</f>
        <v/>
      </c>
      <c r="AK60" s="27">
        <f>IF(AND($B60="Milestone",$D60&gt;=AK$7,$D60&lt;=EOMONTH(AK$7,0)),"◆","")</f>
        <v/>
      </c>
      <c r="AL60" s="27">
        <f>IF(AND($B60="Milestone",$D60&gt;=AL$7,$D60&lt;=EOMONTH(AL$7,0)),"◆","")</f>
        <v/>
      </c>
      <c r="AM60" s="27">
        <f>IF(AND($B60="Milestone",$D60&gt;=AM$7,$D60&lt;=EOMONTH(AM$7,0)),"◆","")</f>
        <v/>
      </c>
      <c r="AN60" s="27">
        <f>IF(AND($B60="Milestone",$D60&gt;=AN$7,$D60&lt;=EOMONTH(AN$7,0)),"◆","")</f>
        <v/>
      </c>
      <c r="AO60" s="27">
        <f>IF(AND($B60="Milestone",$D60&gt;=AO$7,$D60&lt;=EOMONTH(AO$7,0)),"◆","")</f>
        <v/>
      </c>
      <c r="AP60" s="27">
        <f>IF(AND($B60="Milestone",$D60&gt;=AP$7,$D60&lt;=EOMONTH(AP$7,0)),"◆","")</f>
        <v/>
      </c>
      <c r="AQ60" s="27">
        <f>IF(AND($B60="Milestone",$D60&gt;=AQ$7,$D60&lt;=EOMONTH(AQ$7,0)),"◆","")</f>
        <v/>
      </c>
      <c r="AR60" s="27">
        <f>IF(AND($B60="Milestone",$D60&gt;=AR$7,$D60&lt;=EOMONTH(AR$7,0)),"◆","")</f>
        <v/>
      </c>
      <c r="AS60" s="27">
        <f>IF(AND($B60="Milestone",$D60&gt;=AS$7,$D60&lt;=EOMONTH(AS$7,0)),"◆","")</f>
        <v/>
      </c>
      <c r="AT60" s="27">
        <f>IF(AND($B60="Milestone",$D60&gt;=AT$7,$D60&lt;=EOMONTH(AT$7,0)),"◆","")</f>
        <v/>
      </c>
      <c r="AU60" s="27">
        <f>IF(AND($B60="Milestone",$D60&gt;=AU$7,$D60&lt;=EOMONTH(AU$7,0)),"◆","")</f>
        <v/>
      </c>
      <c r="AV60" s="27">
        <f>IF(AND($B60="Milestone",$D60&gt;=AV$7,$D60&lt;=EOMONTH(AV$7,0)),"◆","")</f>
        <v/>
      </c>
      <c r="AW60" s="27">
        <f>IF(AND($B60="Milestone",$D60&gt;=AW$7,$D60&lt;=EOMONTH(AW$7,0)),"◆","")</f>
        <v/>
      </c>
      <c r="AX60" s="27">
        <f>IF(AND($B60="Milestone",$D60&gt;=AX$7,$D60&lt;=EOMONTH(AX$7,0)),"◆","")</f>
        <v/>
      </c>
      <c r="AY60" s="27">
        <f>IF(AND($B60="Milestone",$D60&gt;=AY$7,$D60&lt;=EOMONTH(AY$7,0)),"◆","")</f>
        <v/>
      </c>
      <c r="AZ60" s="27">
        <f>IF(AND($B60="Milestone",$D60&gt;=AZ$7,$D60&lt;=EOMONTH(AZ$7,0)),"◆","")</f>
        <v/>
      </c>
      <c r="BA60" s="27">
        <f>IF(AND($B60="Milestone",$D60&gt;=BA$7,$D60&lt;=EOMONTH(BA$7,0)),"◆","")</f>
        <v/>
      </c>
      <c r="BB60" s="27">
        <f>IF(AND($B60="Milestone",$D60&gt;=BB$7,$D60&lt;=EOMONTH(BB$7,0)),"◆","")</f>
        <v/>
      </c>
      <c r="BC60" s="27">
        <f>IF(AND($B60="Milestone",$D60&gt;=BC$7,$D60&lt;=EOMONTH(BC$7,0)),"◆","")</f>
        <v/>
      </c>
      <c r="BD60" s="27">
        <f>IF(AND($B60="Milestone",$D60&gt;=BD$7,$D60&lt;=EOMONTH(BD$7,0)),"◆","")</f>
        <v/>
      </c>
      <c r="BE60" s="27">
        <f>IF(AND($B60="Milestone",$D60&gt;=BE$7,$D60&lt;=EOMONTH(BE$7,0)),"◆","")</f>
        <v/>
      </c>
      <c r="BF60" s="27">
        <f>IF(AND($B60="Milestone",$D60&gt;=BF$7,$D60&lt;=EOMONTH(BF$7,0)),"◆","")</f>
        <v/>
      </c>
      <c r="BG60" s="27">
        <f>IF(AND($B60="Milestone",$D60&gt;=BG$7,$D60&lt;=EOMONTH(BG$7,0)),"◆","")</f>
        <v/>
      </c>
      <c r="BH60" s="27">
        <f>IF(AND($B60="Milestone",$D60&gt;=BH$7,$D60&lt;=EOMONTH(BH$7,0)),"◆","")</f>
        <v/>
      </c>
      <c r="BI60" s="27">
        <f>IF(AND($B60="Milestone",$D60&gt;=BI$7,$D60&lt;=EOMONTH(BI$7,0)),"◆","")</f>
        <v/>
      </c>
      <c r="BJ60" s="27">
        <f>IF(AND($B60="Milestone",$D60&gt;=BJ$7,$D60&lt;=EOMONTH(BJ$7,0)),"◆","")</f>
        <v/>
      </c>
    </row>
    <row r="61">
      <c r="A61" s="28" t="n"/>
      <c r="B61" s="29" t="n"/>
      <c r="C61" s="30" t="n"/>
      <c r="D61" s="30" t="n"/>
      <c r="E61" s="29">
        <f>IF(AND(ISNUMBER(C61),ISNUMBER(D61)),D61-C61+1,"")</f>
        <v/>
      </c>
      <c r="F61" s="29" t="n"/>
      <c r="G61" s="27">
        <f>IF(AND($B61="Milestone",$D61&gt;=G$7,$D61&lt;=EOMONTH(G$7,0)),"◆","")</f>
        <v/>
      </c>
      <c r="H61" s="27">
        <f>IF(AND($B61="Milestone",$D61&gt;=H$7,$D61&lt;=EOMONTH(H$7,0)),"◆","")</f>
        <v/>
      </c>
      <c r="I61" s="27">
        <f>IF(AND($B61="Milestone",$D61&gt;=I$7,$D61&lt;=EOMONTH(I$7,0)),"◆","")</f>
        <v/>
      </c>
      <c r="J61" s="27">
        <f>IF(AND($B61="Milestone",$D61&gt;=J$7,$D61&lt;=EOMONTH(J$7,0)),"◆","")</f>
        <v/>
      </c>
      <c r="K61" s="27">
        <f>IF(AND($B61="Milestone",$D61&gt;=K$7,$D61&lt;=EOMONTH(K$7,0)),"◆","")</f>
        <v/>
      </c>
      <c r="L61" s="27">
        <f>IF(AND($B61="Milestone",$D61&gt;=L$7,$D61&lt;=EOMONTH(L$7,0)),"◆","")</f>
        <v/>
      </c>
      <c r="M61" s="27">
        <f>IF(AND($B61="Milestone",$D61&gt;=M$7,$D61&lt;=EOMONTH(M$7,0)),"◆","")</f>
        <v/>
      </c>
      <c r="N61" s="27">
        <f>IF(AND($B61="Milestone",$D61&gt;=N$7,$D61&lt;=EOMONTH(N$7,0)),"◆","")</f>
        <v/>
      </c>
      <c r="O61" s="27">
        <f>IF(AND($B61="Milestone",$D61&gt;=O$7,$D61&lt;=EOMONTH(O$7,0)),"◆","")</f>
        <v/>
      </c>
      <c r="P61" s="27">
        <f>IF(AND($B61="Milestone",$D61&gt;=P$7,$D61&lt;=EOMONTH(P$7,0)),"◆","")</f>
        <v/>
      </c>
      <c r="Q61" s="27">
        <f>IF(AND($B61="Milestone",$D61&gt;=Q$7,$D61&lt;=EOMONTH(Q$7,0)),"◆","")</f>
        <v/>
      </c>
      <c r="R61" s="27">
        <f>IF(AND($B61="Milestone",$D61&gt;=R$7,$D61&lt;=EOMONTH(R$7,0)),"◆","")</f>
        <v/>
      </c>
      <c r="S61" s="27">
        <f>IF(AND($B61="Milestone",$D61&gt;=S$7,$D61&lt;=EOMONTH(S$7,0)),"◆","")</f>
        <v/>
      </c>
      <c r="T61" s="27">
        <f>IF(AND($B61="Milestone",$D61&gt;=T$7,$D61&lt;=EOMONTH(T$7,0)),"◆","")</f>
        <v/>
      </c>
      <c r="U61" s="27">
        <f>IF(AND($B61="Milestone",$D61&gt;=U$7,$D61&lt;=EOMONTH(U$7,0)),"◆","")</f>
        <v/>
      </c>
      <c r="V61" s="27">
        <f>IF(AND($B61="Milestone",$D61&gt;=V$7,$D61&lt;=EOMONTH(V$7,0)),"◆","")</f>
        <v/>
      </c>
      <c r="W61" s="27">
        <f>IF(AND($B61="Milestone",$D61&gt;=W$7,$D61&lt;=EOMONTH(W$7,0)),"◆","")</f>
        <v/>
      </c>
      <c r="X61" s="27">
        <f>IF(AND($B61="Milestone",$D61&gt;=X$7,$D61&lt;=EOMONTH(X$7,0)),"◆","")</f>
        <v/>
      </c>
      <c r="Y61" s="27">
        <f>IF(AND($B61="Milestone",$D61&gt;=Y$7,$D61&lt;=EOMONTH(Y$7,0)),"◆","")</f>
        <v/>
      </c>
      <c r="Z61" s="27">
        <f>IF(AND($B61="Milestone",$D61&gt;=Z$7,$D61&lt;=EOMONTH(Z$7,0)),"◆","")</f>
        <v/>
      </c>
      <c r="AA61" s="27">
        <f>IF(AND($B61="Milestone",$D61&gt;=AA$7,$D61&lt;=EOMONTH(AA$7,0)),"◆","")</f>
        <v/>
      </c>
      <c r="AB61" s="27">
        <f>IF(AND($B61="Milestone",$D61&gt;=AB$7,$D61&lt;=EOMONTH(AB$7,0)),"◆","")</f>
        <v/>
      </c>
      <c r="AC61" s="27">
        <f>IF(AND($B61="Milestone",$D61&gt;=AC$7,$D61&lt;=EOMONTH(AC$7,0)),"◆","")</f>
        <v/>
      </c>
      <c r="AD61" s="27">
        <f>IF(AND($B61="Milestone",$D61&gt;=AD$7,$D61&lt;=EOMONTH(AD$7,0)),"◆","")</f>
        <v/>
      </c>
      <c r="AE61" s="27">
        <f>IF(AND($B61="Milestone",$D61&gt;=AE$7,$D61&lt;=EOMONTH(AE$7,0)),"◆","")</f>
        <v/>
      </c>
      <c r="AF61" s="27">
        <f>IF(AND($B61="Milestone",$D61&gt;=AF$7,$D61&lt;=EOMONTH(AF$7,0)),"◆","")</f>
        <v/>
      </c>
      <c r="AG61" s="27">
        <f>IF(AND($B61="Milestone",$D61&gt;=AG$7,$D61&lt;=EOMONTH(AG$7,0)),"◆","")</f>
        <v/>
      </c>
      <c r="AH61" s="27">
        <f>IF(AND($B61="Milestone",$D61&gt;=AH$7,$D61&lt;=EOMONTH(AH$7,0)),"◆","")</f>
        <v/>
      </c>
      <c r="AI61" s="27">
        <f>IF(AND($B61="Milestone",$D61&gt;=AI$7,$D61&lt;=EOMONTH(AI$7,0)),"◆","")</f>
        <v/>
      </c>
      <c r="AJ61" s="27">
        <f>IF(AND($B61="Milestone",$D61&gt;=AJ$7,$D61&lt;=EOMONTH(AJ$7,0)),"◆","")</f>
        <v/>
      </c>
      <c r="AK61" s="27">
        <f>IF(AND($B61="Milestone",$D61&gt;=AK$7,$D61&lt;=EOMONTH(AK$7,0)),"◆","")</f>
        <v/>
      </c>
      <c r="AL61" s="27">
        <f>IF(AND($B61="Milestone",$D61&gt;=AL$7,$D61&lt;=EOMONTH(AL$7,0)),"◆","")</f>
        <v/>
      </c>
      <c r="AM61" s="27">
        <f>IF(AND($B61="Milestone",$D61&gt;=AM$7,$D61&lt;=EOMONTH(AM$7,0)),"◆","")</f>
        <v/>
      </c>
      <c r="AN61" s="27">
        <f>IF(AND($B61="Milestone",$D61&gt;=AN$7,$D61&lt;=EOMONTH(AN$7,0)),"◆","")</f>
        <v/>
      </c>
      <c r="AO61" s="27">
        <f>IF(AND($B61="Milestone",$D61&gt;=AO$7,$D61&lt;=EOMONTH(AO$7,0)),"◆","")</f>
        <v/>
      </c>
      <c r="AP61" s="27">
        <f>IF(AND($B61="Milestone",$D61&gt;=AP$7,$D61&lt;=EOMONTH(AP$7,0)),"◆","")</f>
        <v/>
      </c>
      <c r="AQ61" s="27">
        <f>IF(AND($B61="Milestone",$D61&gt;=AQ$7,$D61&lt;=EOMONTH(AQ$7,0)),"◆","")</f>
        <v/>
      </c>
      <c r="AR61" s="27">
        <f>IF(AND($B61="Milestone",$D61&gt;=AR$7,$D61&lt;=EOMONTH(AR$7,0)),"◆","")</f>
        <v/>
      </c>
      <c r="AS61" s="27">
        <f>IF(AND($B61="Milestone",$D61&gt;=AS$7,$D61&lt;=EOMONTH(AS$7,0)),"◆","")</f>
        <v/>
      </c>
      <c r="AT61" s="27">
        <f>IF(AND($B61="Milestone",$D61&gt;=AT$7,$D61&lt;=EOMONTH(AT$7,0)),"◆","")</f>
        <v/>
      </c>
      <c r="AU61" s="27">
        <f>IF(AND($B61="Milestone",$D61&gt;=AU$7,$D61&lt;=EOMONTH(AU$7,0)),"◆","")</f>
        <v/>
      </c>
      <c r="AV61" s="27">
        <f>IF(AND($B61="Milestone",$D61&gt;=AV$7,$D61&lt;=EOMONTH(AV$7,0)),"◆","")</f>
        <v/>
      </c>
      <c r="AW61" s="27">
        <f>IF(AND($B61="Milestone",$D61&gt;=AW$7,$D61&lt;=EOMONTH(AW$7,0)),"◆","")</f>
        <v/>
      </c>
      <c r="AX61" s="27">
        <f>IF(AND($B61="Milestone",$D61&gt;=AX$7,$D61&lt;=EOMONTH(AX$7,0)),"◆","")</f>
        <v/>
      </c>
      <c r="AY61" s="27">
        <f>IF(AND($B61="Milestone",$D61&gt;=AY$7,$D61&lt;=EOMONTH(AY$7,0)),"◆","")</f>
        <v/>
      </c>
      <c r="AZ61" s="27">
        <f>IF(AND($B61="Milestone",$D61&gt;=AZ$7,$D61&lt;=EOMONTH(AZ$7,0)),"◆","")</f>
        <v/>
      </c>
      <c r="BA61" s="27">
        <f>IF(AND($B61="Milestone",$D61&gt;=BA$7,$D61&lt;=EOMONTH(BA$7,0)),"◆","")</f>
        <v/>
      </c>
      <c r="BB61" s="27">
        <f>IF(AND($B61="Milestone",$D61&gt;=BB$7,$D61&lt;=EOMONTH(BB$7,0)),"◆","")</f>
        <v/>
      </c>
      <c r="BC61" s="27">
        <f>IF(AND($B61="Milestone",$D61&gt;=BC$7,$D61&lt;=EOMONTH(BC$7,0)),"◆","")</f>
        <v/>
      </c>
      <c r="BD61" s="27">
        <f>IF(AND($B61="Milestone",$D61&gt;=BD$7,$D61&lt;=EOMONTH(BD$7,0)),"◆","")</f>
        <v/>
      </c>
      <c r="BE61" s="27">
        <f>IF(AND($B61="Milestone",$D61&gt;=BE$7,$D61&lt;=EOMONTH(BE$7,0)),"◆","")</f>
        <v/>
      </c>
      <c r="BF61" s="27">
        <f>IF(AND($B61="Milestone",$D61&gt;=BF$7,$D61&lt;=EOMONTH(BF$7,0)),"◆","")</f>
        <v/>
      </c>
      <c r="BG61" s="27">
        <f>IF(AND($B61="Milestone",$D61&gt;=BG$7,$D61&lt;=EOMONTH(BG$7,0)),"◆","")</f>
        <v/>
      </c>
      <c r="BH61" s="27">
        <f>IF(AND($B61="Milestone",$D61&gt;=BH$7,$D61&lt;=EOMONTH(BH$7,0)),"◆","")</f>
        <v/>
      </c>
      <c r="BI61" s="27">
        <f>IF(AND($B61="Milestone",$D61&gt;=BI$7,$D61&lt;=EOMONTH(BI$7,0)),"◆","")</f>
        <v/>
      </c>
      <c r="BJ61" s="27">
        <f>IF(AND($B61="Milestone",$D61&gt;=BJ$7,$D61&lt;=EOMONTH(BJ$7,0)),"◆","")</f>
        <v/>
      </c>
    </row>
    <row r="62">
      <c r="A62" s="28" t="n"/>
      <c r="B62" s="29" t="n"/>
      <c r="C62" s="30" t="n"/>
      <c r="D62" s="30" t="n"/>
      <c r="E62" s="29">
        <f>IF(AND(ISNUMBER(C62),ISNUMBER(D62)),D62-C62+1,"")</f>
        <v/>
      </c>
      <c r="F62" s="29" t="n"/>
      <c r="G62" s="27">
        <f>IF(AND($B62="Milestone",$D62&gt;=G$7,$D62&lt;=EOMONTH(G$7,0)),"◆","")</f>
        <v/>
      </c>
      <c r="H62" s="27">
        <f>IF(AND($B62="Milestone",$D62&gt;=H$7,$D62&lt;=EOMONTH(H$7,0)),"◆","")</f>
        <v/>
      </c>
      <c r="I62" s="27">
        <f>IF(AND($B62="Milestone",$D62&gt;=I$7,$D62&lt;=EOMONTH(I$7,0)),"◆","")</f>
        <v/>
      </c>
      <c r="J62" s="27">
        <f>IF(AND($B62="Milestone",$D62&gt;=J$7,$D62&lt;=EOMONTH(J$7,0)),"◆","")</f>
        <v/>
      </c>
      <c r="K62" s="27">
        <f>IF(AND($B62="Milestone",$D62&gt;=K$7,$D62&lt;=EOMONTH(K$7,0)),"◆","")</f>
        <v/>
      </c>
      <c r="L62" s="27">
        <f>IF(AND($B62="Milestone",$D62&gt;=L$7,$D62&lt;=EOMONTH(L$7,0)),"◆","")</f>
        <v/>
      </c>
      <c r="M62" s="27">
        <f>IF(AND($B62="Milestone",$D62&gt;=M$7,$D62&lt;=EOMONTH(M$7,0)),"◆","")</f>
        <v/>
      </c>
      <c r="N62" s="27">
        <f>IF(AND($B62="Milestone",$D62&gt;=N$7,$D62&lt;=EOMONTH(N$7,0)),"◆","")</f>
        <v/>
      </c>
      <c r="O62" s="27">
        <f>IF(AND($B62="Milestone",$D62&gt;=O$7,$D62&lt;=EOMONTH(O$7,0)),"◆","")</f>
        <v/>
      </c>
      <c r="P62" s="27">
        <f>IF(AND($B62="Milestone",$D62&gt;=P$7,$D62&lt;=EOMONTH(P$7,0)),"◆","")</f>
        <v/>
      </c>
      <c r="Q62" s="27">
        <f>IF(AND($B62="Milestone",$D62&gt;=Q$7,$D62&lt;=EOMONTH(Q$7,0)),"◆","")</f>
        <v/>
      </c>
      <c r="R62" s="27">
        <f>IF(AND($B62="Milestone",$D62&gt;=R$7,$D62&lt;=EOMONTH(R$7,0)),"◆","")</f>
        <v/>
      </c>
      <c r="S62" s="27">
        <f>IF(AND($B62="Milestone",$D62&gt;=S$7,$D62&lt;=EOMONTH(S$7,0)),"◆","")</f>
        <v/>
      </c>
      <c r="T62" s="27">
        <f>IF(AND($B62="Milestone",$D62&gt;=T$7,$D62&lt;=EOMONTH(T$7,0)),"◆","")</f>
        <v/>
      </c>
      <c r="U62" s="27">
        <f>IF(AND($B62="Milestone",$D62&gt;=U$7,$D62&lt;=EOMONTH(U$7,0)),"◆","")</f>
        <v/>
      </c>
      <c r="V62" s="27">
        <f>IF(AND($B62="Milestone",$D62&gt;=V$7,$D62&lt;=EOMONTH(V$7,0)),"◆","")</f>
        <v/>
      </c>
      <c r="W62" s="27">
        <f>IF(AND($B62="Milestone",$D62&gt;=W$7,$D62&lt;=EOMONTH(W$7,0)),"◆","")</f>
        <v/>
      </c>
      <c r="X62" s="27">
        <f>IF(AND($B62="Milestone",$D62&gt;=X$7,$D62&lt;=EOMONTH(X$7,0)),"◆","")</f>
        <v/>
      </c>
      <c r="Y62" s="27">
        <f>IF(AND($B62="Milestone",$D62&gt;=Y$7,$D62&lt;=EOMONTH(Y$7,0)),"◆","")</f>
        <v/>
      </c>
      <c r="Z62" s="27">
        <f>IF(AND($B62="Milestone",$D62&gt;=Z$7,$D62&lt;=EOMONTH(Z$7,0)),"◆","")</f>
        <v/>
      </c>
      <c r="AA62" s="27">
        <f>IF(AND($B62="Milestone",$D62&gt;=AA$7,$D62&lt;=EOMONTH(AA$7,0)),"◆","")</f>
        <v/>
      </c>
      <c r="AB62" s="27">
        <f>IF(AND($B62="Milestone",$D62&gt;=AB$7,$D62&lt;=EOMONTH(AB$7,0)),"◆","")</f>
        <v/>
      </c>
      <c r="AC62" s="27">
        <f>IF(AND($B62="Milestone",$D62&gt;=AC$7,$D62&lt;=EOMONTH(AC$7,0)),"◆","")</f>
        <v/>
      </c>
      <c r="AD62" s="27">
        <f>IF(AND($B62="Milestone",$D62&gt;=AD$7,$D62&lt;=EOMONTH(AD$7,0)),"◆","")</f>
        <v/>
      </c>
      <c r="AE62" s="27">
        <f>IF(AND($B62="Milestone",$D62&gt;=AE$7,$D62&lt;=EOMONTH(AE$7,0)),"◆","")</f>
        <v/>
      </c>
      <c r="AF62" s="27">
        <f>IF(AND($B62="Milestone",$D62&gt;=AF$7,$D62&lt;=EOMONTH(AF$7,0)),"◆","")</f>
        <v/>
      </c>
      <c r="AG62" s="27">
        <f>IF(AND($B62="Milestone",$D62&gt;=AG$7,$D62&lt;=EOMONTH(AG$7,0)),"◆","")</f>
        <v/>
      </c>
      <c r="AH62" s="27">
        <f>IF(AND($B62="Milestone",$D62&gt;=AH$7,$D62&lt;=EOMONTH(AH$7,0)),"◆","")</f>
        <v/>
      </c>
      <c r="AI62" s="27">
        <f>IF(AND($B62="Milestone",$D62&gt;=AI$7,$D62&lt;=EOMONTH(AI$7,0)),"◆","")</f>
        <v/>
      </c>
      <c r="AJ62" s="27">
        <f>IF(AND($B62="Milestone",$D62&gt;=AJ$7,$D62&lt;=EOMONTH(AJ$7,0)),"◆","")</f>
        <v/>
      </c>
      <c r="AK62" s="27">
        <f>IF(AND($B62="Milestone",$D62&gt;=AK$7,$D62&lt;=EOMONTH(AK$7,0)),"◆","")</f>
        <v/>
      </c>
      <c r="AL62" s="27">
        <f>IF(AND($B62="Milestone",$D62&gt;=AL$7,$D62&lt;=EOMONTH(AL$7,0)),"◆","")</f>
        <v/>
      </c>
      <c r="AM62" s="27">
        <f>IF(AND($B62="Milestone",$D62&gt;=AM$7,$D62&lt;=EOMONTH(AM$7,0)),"◆","")</f>
        <v/>
      </c>
      <c r="AN62" s="27">
        <f>IF(AND($B62="Milestone",$D62&gt;=AN$7,$D62&lt;=EOMONTH(AN$7,0)),"◆","")</f>
        <v/>
      </c>
      <c r="AO62" s="27">
        <f>IF(AND($B62="Milestone",$D62&gt;=AO$7,$D62&lt;=EOMONTH(AO$7,0)),"◆","")</f>
        <v/>
      </c>
      <c r="AP62" s="27">
        <f>IF(AND($B62="Milestone",$D62&gt;=AP$7,$D62&lt;=EOMONTH(AP$7,0)),"◆","")</f>
        <v/>
      </c>
      <c r="AQ62" s="27">
        <f>IF(AND($B62="Milestone",$D62&gt;=AQ$7,$D62&lt;=EOMONTH(AQ$7,0)),"◆","")</f>
        <v/>
      </c>
      <c r="AR62" s="27">
        <f>IF(AND($B62="Milestone",$D62&gt;=AR$7,$D62&lt;=EOMONTH(AR$7,0)),"◆","")</f>
        <v/>
      </c>
      <c r="AS62" s="27">
        <f>IF(AND($B62="Milestone",$D62&gt;=AS$7,$D62&lt;=EOMONTH(AS$7,0)),"◆","")</f>
        <v/>
      </c>
      <c r="AT62" s="27">
        <f>IF(AND($B62="Milestone",$D62&gt;=AT$7,$D62&lt;=EOMONTH(AT$7,0)),"◆","")</f>
        <v/>
      </c>
      <c r="AU62" s="27">
        <f>IF(AND($B62="Milestone",$D62&gt;=AU$7,$D62&lt;=EOMONTH(AU$7,0)),"◆","")</f>
        <v/>
      </c>
      <c r="AV62" s="27">
        <f>IF(AND($B62="Milestone",$D62&gt;=AV$7,$D62&lt;=EOMONTH(AV$7,0)),"◆","")</f>
        <v/>
      </c>
      <c r="AW62" s="27">
        <f>IF(AND($B62="Milestone",$D62&gt;=AW$7,$D62&lt;=EOMONTH(AW$7,0)),"◆","")</f>
        <v/>
      </c>
      <c r="AX62" s="27">
        <f>IF(AND($B62="Milestone",$D62&gt;=AX$7,$D62&lt;=EOMONTH(AX$7,0)),"◆","")</f>
        <v/>
      </c>
      <c r="AY62" s="27">
        <f>IF(AND($B62="Milestone",$D62&gt;=AY$7,$D62&lt;=EOMONTH(AY$7,0)),"◆","")</f>
        <v/>
      </c>
      <c r="AZ62" s="27">
        <f>IF(AND($B62="Milestone",$D62&gt;=AZ$7,$D62&lt;=EOMONTH(AZ$7,0)),"◆","")</f>
        <v/>
      </c>
      <c r="BA62" s="27">
        <f>IF(AND($B62="Milestone",$D62&gt;=BA$7,$D62&lt;=EOMONTH(BA$7,0)),"◆","")</f>
        <v/>
      </c>
      <c r="BB62" s="27">
        <f>IF(AND($B62="Milestone",$D62&gt;=BB$7,$D62&lt;=EOMONTH(BB$7,0)),"◆","")</f>
        <v/>
      </c>
      <c r="BC62" s="27">
        <f>IF(AND($B62="Milestone",$D62&gt;=BC$7,$D62&lt;=EOMONTH(BC$7,0)),"◆","")</f>
        <v/>
      </c>
      <c r="BD62" s="27">
        <f>IF(AND($B62="Milestone",$D62&gt;=BD$7,$D62&lt;=EOMONTH(BD$7,0)),"◆","")</f>
        <v/>
      </c>
      <c r="BE62" s="27">
        <f>IF(AND($B62="Milestone",$D62&gt;=BE$7,$D62&lt;=EOMONTH(BE$7,0)),"◆","")</f>
        <v/>
      </c>
      <c r="BF62" s="27">
        <f>IF(AND($B62="Milestone",$D62&gt;=BF$7,$D62&lt;=EOMONTH(BF$7,0)),"◆","")</f>
        <v/>
      </c>
      <c r="BG62" s="27">
        <f>IF(AND($B62="Milestone",$D62&gt;=BG$7,$D62&lt;=EOMONTH(BG$7,0)),"◆","")</f>
        <v/>
      </c>
      <c r="BH62" s="27">
        <f>IF(AND($B62="Milestone",$D62&gt;=BH$7,$D62&lt;=EOMONTH(BH$7,0)),"◆","")</f>
        <v/>
      </c>
      <c r="BI62" s="27">
        <f>IF(AND($B62="Milestone",$D62&gt;=BI$7,$D62&lt;=EOMONTH(BI$7,0)),"◆","")</f>
        <v/>
      </c>
      <c r="BJ62" s="27">
        <f>IF(AND($B62="Milestone",$D62&gt;=BJ$7,$D62&lt;=EOMONTH(BJ$7,0)),"◆","")</f>
        <v/>
      </c>
    </row>
    <row r="63">
      <c r="A63" s="28" t="n"/>
      <c r="B63" s="29" t="n"/>
      <c r="C63" s="30" t="n"/>
      <c r="D63" s="30" t="n"/>
      <c r="E63" s="29">
        <f>IF(AND(ISNUMBER(C63),ISNUMBER(D63)),D63-C63+1,"")</f>
        <v/>
      </c>
      <c r="F63" s="29" t="n"/>
      <c r="G63" s="27">
        <f>IF(AND($B63="Milestone",$D63&gt;=G$7,$D63&lt;=EOMONTH(G$7,0)),"◆","")</f>
        <v/>
      </c>
      <c r="H63" s="27">
        <f>IF(AND($B63="Milestone",$D63&gt;=H$7,$D63&lt;=EOMONTH(H$7,0)),"◆","")</f>
        <v/>
      </c>
      <c r="I63" s="27">
        <f>IF(AND($B63="Milestone",$D63&gt;=I$7,$D63&lt;=EOMONTH(I$7,0)),"◆","")</f>
        <v/>
      </c>
      <c r="J63" s="27">
        <f>IF(AND($B63="Milestone",$D63&gt;=J$7,$D63&lt;=EOMONTH(J$7,0)),"◆","")</f>
        <v/>
      </c>
      <c r="K63" s="27">
        <f>IF(AND($B63="Milestone",$D63&gt;=K$7,$D63&lt;=EOMONTH(K$7,0)),"◆","")</f>
        <v/>
      </c>
      <c r="L63" s="27">
        <f>IF(AND($B63="Milestone",$D63&gt;=L$7,$D63&lt;=EOMONTH(L$7,0)),"◆","")</f>
        <v/>
      </c>
      <c r="M63" s="27">
        <f>IF(AND($B63="Milestone",$D63&gt;=M$7,$D63&lt;=EOMONTH(M$7,0)),"◆","")</f>
        <v/>
      </c>
      <c r="N63" s="27">
        <f>IF(AND($B63="Milestone",$D63&gt;=N$7,$D63&lt;=EOMONTH(N$7,0)),"◆","")</f>
        <v/>
      </c>
      <c r="O63" s="27">
        <f>IF(AND($B63="Milestone",$D63&gt;=O$7,$D63&lt;=EOMONTH(O$7,0)),"◆","")</f>
        <v/>
      </c>
      <c r="P63" s="27">
        <f>IF(AND($B63="Milestone",$D63&gt;=P$7,$D63&lt;=EOMONTH(P$7,0)),"◆","")</f>
        <v/>
      </c>
      <c r="Q63" s="27">
        <f>IF(AND($B63="Milestone",$D63&gt;=Q$7,$D63&lt;=EOMONTH(Q$7,0)),"◆","")</f>
        <v/>
      </c>
      <c r="R63" s="27">
        <f>IF(AND($B63="Milestone",$D63&gt;=R$7,$D63&lt;=EOMONTH(R$7,0)),"◆","")</f>
        <v/>
      </c>
      <c r="S63" s="27">
        <f>IF(AND($B63="Milestone",$D63&gt;=S$7,$D63&lt;=EOMONTH(S$7,0)),"◆","")</f>
        <v/>
      </c>
      <c r="T63" s="27">
        <f>IF(AND($B63="Milestone",$D63&gt;=T$7,$D63&lt;=EOMONTH(T$7,0)),"◆","")</f>
        <v/>
      </c>
      <c r="U63" s="27">
        <f>IF(AND($B63="Milestone",$D63&gt;=U$7,$D63&lt;=EOMONTH(U$7,0)),"◆","")</f>
        <v/>
      </c>
      <c r="V63" s="27">
        <f>IF(AND($B63="Milestone",$D63&gt;=V$7,$D63&lt;=EOMONTH(V$7,0)),"◆","")</f>
        <v/>
      </c>
      <c r="W63" s="27">
        <f>IF(AND($B63="Milestone",$D63&gt;=W$7,$D63&lt;=EOMONTH(W$7,0)),"◆","")</f>
        <v/>
      </c>
      <c r="X63" s="27">
        <f>IF(AND($B63="Milestone",$D63&gt;=X$7,$D63&lt;=EOMONTH(X$7,0)),"◆","")</f>
        <v/>
      </c>
      <c r="Y63" s="27">
        <f>IF(AND($B63="Milestone",$D63&gt;=Y$7,$D63&lt;=EOMONTH(Y$7,0)),"◆","")</f>
        <v/>
      </c>
      <c r="Z63" s="27">
        <f>IF(AND($B63="Milestone",$D63&gt;=Z$7,$D63&lt;=EOMONTH(Z$7,0)),"◆","")</f>
        <v/>
      </c>
      <c r="AA63" s="27">
        <f>IF(AND($B63="Milestone",$D63&gt;=AA$7,$D63&lt;=EOMONTH(AA$7,0)),"◆","")</f>
        <v/>
      </c>
      <c r="AB63" s="27">
        <f>IF(AND($B63="Milestone",$D63&gt;=AB$7,$D63&lt;=EOMONTH(AB$7,0)),"◆","")</f>
        <v/>
      </c>
      <c r="AC63" s="27">
        <f>IF(AND($B63="Milestone",$D63&gt;=AC$7,$D63&lt;=EOMONTH(AC$7,0)),"◆","")</f>
        <v/>
      </c>
      <c r="AD63" s="27">
        <f>IF(AND($B63="Milestone",$D63&gt;=AD$7,$D63&lt;=EOMONTH(AD$7,0)),"◆","")</f>
        <v/>
      </c>
      <c r="AE63" s="27">
        <f>IF(AND($B63="Milestone",$D63&gt;=AE$7,$D63&lt;=EOMONTH(AE$7,0)),"◆","")</f>
        <v/>
      </c>
      <c r="AF63" s="27">
        <f>IF(AND($B63="Milestone",$D63&gt;=AF$7,$D63&lt;=EOMONTH(AF$7,0)),"◆","")</f>
        <v/>
      </c>
      <c r="AG63" s="27">
        <f>IF(AND($B63="Milestone",$D63&gt;=AG$7,$D63&lt;=EOMONTH(AG$7,0)),"◆","")</f>
        <v/>
      </c>
      <c r="AH63" s="27">
        <f>IF(AND($B63="Milestone",$D63&gt;=AH$7,$D63&lt;=EOMONTH(AH$7,0)),"◆","")</f>
        <v/>
      </c>
      <c r="AI63" s="27">
        <f>IF(AND($B63="Milestone",$D63&gt;=AI$7,$D63&lt;=EOMONTH(AI$7,0)),"◆","")</f>
        <v/>
      </c>
      <c r="AJ63" s="27">
        <f>IF(AND($B63="Milestone",$D63&gt;=AJ$7,$D63&lt;=EOMONTH(AJ$7,0)),"◆","")</f>
        <v/>
      </c>
      <c r="AK63" s="27">
        <f>IF(AND($B63="Milestone",$D63&gt;=AK$7,$D63&lt;=EOMONTH(AK$7,0)),"◆","")</f>
        <v/>
      </c>
      <c r="AL63" s="27">
        <f>IF(AND($B63="Milestone",$D63&gt;=AL$7,$D63&lt;=EOMONTH(AL$7,0)),"◆","")</f>
        <v/>
      </c>
      <c r="AM63" s="27">
        <f>IF(AND($B63="Milestone",$D63&gt;=AM$7,$D63&lt;=EOMONTH(AM$7,0)),"◆","")</f>
        <v/>
      </c>
      <c r="AN63" s="27">
        <f>IF(AND($B63="Milestone",$D63&gt;=AN$7,$D63&lt;=EOMONTH(AN$7,0)),"◆","")</f>
        <v/>
      </c>
      <c r="AO63" s="27">
        <f>IF(AND($B63="Milestone",$D63&gt;=AO$7,$D63&lt;=EOMONTH(AO$7,0)),"◆","")</f>
        <v/>
      </c>
      <c r="AP63" s="27">
        <f>IF(AND($B63="Milestone",$D63&gt;=AP$7,$D63&lt;=EOMONTH(AP$7,0)),"◆","")</f>
        <v/>
      </c>
      <c r="AQ63" s="27">
        <f>IF(AND($B63="Milestone",$D63&gt;=AQ$7,$D63&lt;=EOMONTH(AQ$7,0)),"◆","")</f>
        <v/>
      </c>
      <c r="AR63" s="27">
        <f>IF(AND($B63="Milestone",$D63&gt;=AR$7,$D63&lt;=EOMONTH(AR$7,0)),"◆","")</f>
        <v/>
      </c>
      <c r="AS63" s="27">
        <f>IF(AND($B63="Milestone",$D63&gt;=AS$7,$D63&lt;=EOMONTH(AS$7,0)),"◆","")</f>
        <v/>
      </c>
      <c r="AT63" s="27">
        <f>IF(AND($B63="Milestone",$D63&gt;=AT$7,$D63&lt;=EOMONTH(AT$7,0)),"◆","")</f>
        <v/>
      </c>
      <c r="AU63" s="27">
        <f>IF(AND($B63="Milestone",$D63&gt;=AU$7,$D63&lt;=EOMONTH(AU$7,0)),"◆","")</f>
        <v/>
      </c>
      <c r="AV63" s="27">
        <f>IF(AND($B63="Milestone",$D63&gt;=AV$7,$D63&lt;=EOMONTH(AV$7,0)),"◆","")</f>
        <v/>
      </c>
      <c r="AW63" s="27">
        <f>IF(AND($B63="Milestone",$D63&gt;=AW$7,$D63&lt;=EOMONTH(AW$7,0)),"◆","")</f>
        <v/>
      </c>
      <c r="AX63" s="27">
        <f>IF(AND($B63="Milestone",$D63&gt;=AX$7,$D63&lt;=EOMONTH(AX$7,0)),"◆","")</f>
        <v/>
      </c>
      <c r="AY63" s="27">
        <f>IF(AND($B63="Milestone",$D63&gt;=AY$7,$D63&lt;=EOMONTH(AY$7,0)),"◆","")</f>
        <v/>
      </c>
      <c r="AZ63" s="27">
        <f>IF(AND($B63="Milestone",$D63&gt;=AZ$7,$D63&lt;=EOMONTH(AZ$7,0)),"◆","")</f>
        <v/>
      </c>
      <c r="BA63" s="27">
        <f>IF(AND($B63="Milestone",$D63&gt;=BA$7,$D63&lt;=EOMONTH(BA$7,0)),"◆","")</f>
        <v/>
      </c>
      <c r="BB63" s="27">
        <f>IF(AND($B63="Milestone",$D63&gt;=BB$7,$D63&lt;=EOMONTH(BB$7,0)),"◆","")</f>
        <v/>
      </c>
      <c r="BC63" s="27">
        <f>IF(AND($B63="Milestone",$D63&gt;=BC$7,$D63&lt;=EOMONTH(BC$7,0)),"◆","")</f>
        <v/>
      </c>
      <c r="BD63" s="27">
        <f>IF(AND($B63="Milestone",$D63&gt;=BD$7,$D63&lt;=EOMONTH(BD$7,0)),"◆","")</f>
        <v/>
      </c>
      <c r="BE63" s="27">
        <f>IF(AND($B63="Milestone",$D63&gt;=BE$7,$D63&lt;=EOMONTH(BE$7,0)),"◆","")</f>
        <v/>
      </c>
      <c r="BF63" s="27">
        <f>IF(AND($B63="Milestone",$D63&gt;=BF$7,$D63&lt;=EOMONTH(BF$7,0)),"◆","")</f>
        <v/>
      </c>
      <c r="BG63" s="27">
        <f>IF(AND($B63="Milestone",$D63&gt;=BG$7,$D63&lt;=EOMONTH(BG$7,0)),"◆","")</f>
        <v/>
      </c>
      <c r="BH63" s="27">
        <f>IF(AND($B63="Milestone",$D63&gt;=BH$7,$D63&lt;=EOMONTH(BH$7,0)),"◆","")</f>
        <v/>
      </c>
      <c r="BI63" s="27">
        <f>IF(AND($B63="Milestone",$D63&gt;=BI$7,$D63&lt;=EOMONTH(BI$7,0)),"◆","")</f>
        <v/>
      </c>
      <c r="BJ63" s="27">
        <f>IF(AND($B63="Milestone",$D63&gt;=BJ$7,$D63&lt;=EOMONTH(BJ$7,0)),"◆","")</f>
        <v/>
      </c>
    </row>
    <row r="64">
      <c r="A64" s="28" t="n"/>
      <c r="B64" s="29" t="n"/>
      <c r="C64" s="30" t="n"/>
      <c r="D64" s="30" t="n"/>
      <c r="E64" s="29">
        <f>IF(AND(ISNUMBER(C64),ISNUMBER(D64)),D64-C64+1,"")</f>
        <v/>
      </c>
      <c r="F64" s="29" t="n"/>
      <c r="G64" s="27">
        <f>IF(AND($B64="Milestone",$D64&gt;=G$7,$D64&lt;=EOMONTH(G$7,0)),"◆","")</f>
        <v/>
      </c>
      <c r="H64" s="27">
        <f>IF(AND($B64="Milestone",$D64&gt;=H$7,$D64&lt;=EOMONTH(H$7,0)),"◆","")</f>
        <v/>
      </c>
      <c r="I64" s="27">
        <f>IF(AND($B64="Milestone",$D64&gt;=I$7,$D64&lt;=EOMONTH(I$7,0)),"◆","")</f>
        <v/>
      </c>
      <c r="J64" s="27">
        <f>IF(AND($B64="Milestone",$D64&gt;=J$7,$D64&lt;=EOMONTH(J$7,0)),"◆","")</f>
        <v/>
      </c>
      <c r="K64" s="27">
        <f>IF(AND($B64="Milestone",$D64&gt;=K$7,$D64&lt;=EOMONTH(K$7,0)),"◆","")</f>
        <v/>
      </c>
      <c r="L64" s="27">
        <f>IF(AND($B64="Milestone",$D64&gt;=L$7,$D64&lt;=EOMONTH(L$7,0)),"◆","")</f>
        <v/>
      </c>
      <c r="M64" s="27">
        <f>IF(AND($B64="Milestone",$D64&gt;=M$7,$D64&lt;=EOMONTH(M$7,0)),"◆","")</f>
        <v/>
      </c>
      <c r="N64" s="27">
        <f>IF(AND($B64="Milestone",$D64&gt;=N$7,$D64&lt;=EOMONTH(N$7,0)),"◆","")</f>
        <v/>
      </c>
      <c r="O64" s="27">
        <f>IF(AND($B64="Milestone",$D64&gt;=O$7,$D64&lt;=EOMONTH(O$7,0)),"◆","")</f>
        <v/>
      </c>
      <c r="P64" s="27">
        <f>IF(AND($B64="Milestone",$D64&gt;=P$7,$D64&lt;=EOMONTH(P$7,0)),"◆","")</f>
        <v/>
      </c>
      <c r="Q64" s="27">
        <f>IF(AND($B64="Milestone",$D64&gt;=Q$7,$D64&lt;=EOMONTH(Q$7,0)),"◆","")</f>
        <v/>
      </c>
      <c r="R64" s="27">
        <f>IF(AND($B64="Milestone",$D64&gt;=R$7,$D64&lt;=EOMONTH(R$7,0)),"◆","")</f>
        <v/>
      </c>
      <c r="S64" s="27">
        <f>IF(AND($B64="Milestone",$D64&gt;=S$7,$D64&lt;=EOMONTH(S$7,0)),"◆","")</f>
        <v/>
      </c>
      <c r="T64" s="27">
        <f>IF(AND($B64="Milestone",$D64&gt;=T$7,$D64&lt;=EOMONTH(T$7,0)),"◆","")</f>
        <v/>
      </c>
      <c r="U64" s="27">
        <f>IF(AND($B64="Milestone",$D64&gt;=U$7,$D64&lt;=EOMONTH(U$7,0)),"◆","")</f>
        <v/>
      </c>
      <c r="V64" s="27">
        <f>IF(AND($B64="Milestone",$D64&gt;=V$7,$D64&lt;=EOMONTH(V$7,0)),"◆","")</f>
        <v/>
      </c>
      <c r="W64" s="27">
        <f>IF(AND($B64="Milestone",$D64&gt;=W$7,$D64&lt;=EOMONTH(W$7,0)),"◆","")</f>
        <v/>
      </c>
      <c r="X64" s="27">
        <f>IF(AND($B64="Milestone",$D64&gt;=X$7,$D64&lt;=EOMONTH(X$7,0)),"◆","")</f>
        <v/>
      </c>
      <c r="Y64" s="27">
        <f>IF(AND($B64="Milestone",$D64&gt;=Y$7,$D64&lt;=EOMONTH(Y$7,0)),"◆","")</f>
        <v/>
      </c>
      <c r="Z64" s="27">
        <f>IF(AND($B64="Milestone",$D64&gt;=Z$7,$D64&lt;=EOMONTH(Z$7,0)),"◆","")</f>
        <v/>
      </c>
      <c r="AA64" s="27">
        <f>IF(AND($B64="Milestone",$D64&gt;=AA$7,$D64&lt;=EOMONTH(AA$7,0)),"◆","")</f>
        <v/>
      </c>
      <c r="AB64" s="27">
        <f>IF(AND($B64="Milestone",$D64&gt;=AB$7,$D64&lt;=EOMONTH(AB$7,0)),"◆","")</f>
        <v/>
      </c>
      <c r="AC64" s="27">
        <f>IF(AND($B64="Milestone",$D64&gt;=AC$7,$D64&lt;=EOMONTH(AC$7,0)),"◆","")</f>
        <v/>
      </c>
      <c r="AD64" s="27">
        <f>IF(AND($B64="Milestone",$D64&gt;=AD$7,$D64&lt;=EOMONTH(AD$7,0)),"◆","")</f>
        <v/>
      </c>
      <c r="AE64" s="27">
        <f>IF(AND($B64="Milestone",$D64&gt;=AE$7,$D64&lt;=EOMONTH(AE$7,0)),"◆","")</f>
        <v/>
      </c>
      <c r="AF64" s="27">
        <f>IF(AND($B64="Milestone",$D64&gt;=AF$7,$D64&lt;=EOMONTH(AF$7,0)),"◆","")</f>
        <v/>
      </c>
      <c r="AG64" s="27">
        <f>IF(AND($B64="Milestone",$D64&gt;=AG$7,$D64&lt;=EOMONTH(AG$7,0)),"◆","")</f>
        <v/>
      </c>
      <c r="AH64" s="27">
        <f>IF(AND($B64="Milestone",$D64&gt;=AH$7,$D64&lt;=EOMONTH(AH$7,0)),"◆","")</f>
        <v/>
      </c>
      <c r="AI64" s="27">
        <f>IF(AND($B64="Milestone",$D64&gt;=AI$7,$D64&lt;=EOMONTH(AI$7,0)),"◆","")</f>
        <v/>
      </c>
      <c r="AJ64" s="27">
        <f>IF(AND($B64="Milestone",$D64&gt;=AJ$7,$D64&lt;=EOMONTH(AJ$7,0)),"◆","")</f>
        <v/>
      </c>
      <c r="AK64" s="27">
        <f>IF(AND($B64="Milestone",$D64&gt;=AK$7,$D64&lt;=EOMONTH(AK$7,0)),"◆","")</f>
        <v/>
      </c>
      <c r="AL64" s="27">
        <f>IF(AND($B64="Milestone",$D64&gt;=AL$7,$D64&lt;=EOMONTH(AL$7,0)),"◆","")</f>
        <v/>
      </c>
      <c r="AM64" s="27">
        <f>IF(AND($B64="Milestone",$D64&gt;=AM$7,$D64&lt;=EOMONTH(AM$7,0)),"◆","")</f>
        <v/>
      </c>
      <c r="AN64" s="27">
        <f>IF(AND($B64="Milestone",$D64&gt;=AN$7,$D64&lt;=EOMONTH(AN$7,0)),"◆","")</f>
        <v/>
      </c>
      <c r="AO64" s="27">
        <f>IF(AND($B64="Milestone",$D64&gt;=AO$7,$D64&lt;=EOMONTH(AO$7,0)),"◆","")</f>
        <v/>
      </c>
      <c r="AP64" s="27">
        <f>IF(AND($B64="Milestone",$D64&gt;=AP$7,$D64&lt;=EOMONTH(AP$7,0)),"◆","")</f>
        <v/>
      </c>
      <c r="AQ64" s="27">
        <f>IF(AND($B64="Milestone",$D64&gt;=AQ$7,$D64&lt;=EOMONTH(AQ$7,0)),"◆","")</f>
        <v/>
      </c>
      <c r="AR64" s="27">
        <f>IF(AND($B64="Milestone",$D64&gt;=AR$7,$D64&lt;=EOMONTH(AR$7,0)),"◆","")</f>
        <v/>
      </c>
      <c r="AS64" s="27">
        <f>IF(AND($B64="Milestone",$D64&gt;=AS$7,$D64&lt;=EOMONTH(AS$7,0)),"◆","")</f>
        <v/>
      </c>
      <c r="AT64" s="27">
        <f>IF(AND($B64="Milestone",$D64&gt;=AT$7,$D64&lt;=EOMONTH(AT$7,0)),"◆","")</f>
        <v/>
      </c>
      <c r="AU64" s="27">
        <f>IF(AND($B64="Milestone",$D64&gt;=AU$7,$D64&lt;=EOMONTH(AU$7,0)),"◆","")</f>
        <v/>
      </c>
      <c r="AV64" s="27">
        <f>IF(AND($B64="Milestone",$D64&gt;=AV$7,$D64&lt;=EOMONTH(AV$7,0)),"◆","")</f>
        <v/>
      </c>
      <c r="AW64" s="27">
        <f>IF(AND($B64="Milestone",$D64&gt;=AW$7,$D64&lt;=EOMONTH(AW$7,0)),"◆","")</f>
        <v/>
      </c>
      <c r="AX64" s="27">
        <f>IF(AND($B64="Milestone",$D64&gt;=AX$7,$D64&lt;=EOMONTH(AX$7,0)),"◆","")</f>
        <v/>
      </c>
      <c r="AY64" s="27">
        <f>IF(AND($B64="Milestone",$D64&gt;=AY$7,$D64&lt;=EOMONTH(AY$7,0)),"◆","")</f>
        <v/>
      </c>
      <c r="AZ64" s="27">
        <f>IF(AND($B64="Milestone",$D64&gt;=AZ$7,$D64&lt;=EOMONTH(AZ$7,0)),"◆","")</f>
        <v/>
      </c>
      <c r="BA64" s="27">
        <f>IF(AND($B64="Milestone",$D64&gt;=BA$7,$D64&lt;=EOMONTH(BA$7,0)),"◆","")</f>
        <v/>
      </c>
      <c r="BB64" s="27">
        <f>IF(AND($B64="Milestone",$D64&gt;=BB$7,$D64&lt;=EOMONTH(BB$7,0)),"◆","")</f>
        <v/>
      </c>
      <c r="BC64" s="27">
        <f>IF(AND($B64="Milestone",$D64&gt;=BC$7,$D64&lt;=EOMONTH(BC$7,0)),"◆","")</f>
        <v/>
      </c>
      <c r="BD64" s="27">
        <f>IF(AND($B64="Milestone",$D64&gt;=BD$7,$D64&lt;=EOMONTH(BD$7,0)),"◆","")</f>
        <v/>
      </c>
      <c r="BE64" s="27">
        <f>IF(AND($B64="Milestone",$D64&gt;=BE$7,$D64&lt;=EOMONTH(BE$7,0)),"◆","")</f>
        <v/>
      </c>
      <c r="BF64" s="27">
        <f>IF(AND($B64="Milestone",$D64&gt;=BF$7,$D64&lt;=EOMONTH(BF$7,0)),"◆","")</f>
        <v/>
      </c>
      <c r="BG64" s="27">
        <f>IF(AND($B64="Milestone",$D64&gt;=BG$7,$D64&lt;=EOMONTH(BG$7,0)),"◆","")</f>
        <v/>
      </c>
      <c r="BH64" s="27">
        <f>IF(AND($B64="Milestone",$D64&gt;=BH$7,$D64&lt;=EOMONTH(BH$7,0)),"◆","")</f>
        <v/>
      </c>
      <c r="BI64" s="27">
        <f>IF(AND($B64="Milestone",$D64&gt;=BI$7,$D64&lt;=EOMONTH(BI$7,0)),"◆","")</f>
        <v/>
      </c>
      <c r="BJ64" s="27">
        <f>IF(AND($B64="Milestone",$D64&gt;=BJ$7,$D64&lt;=EOMONTH(BJ$7,0)),"◆","")</f>
        <v/>
      </c>
    </row>
    <row r="65">
      <c r="A65" s="28" t="n"/>
      <c r="B65" s="29" t="n"/>
      <c r="C65" s="30" t="n"/>
      <c r="D65" s="30" t="n"/>
      <c r="E65" s="29">
        <f>IF(AND(ISNUMBER(C65),ISNUMBER(D65)),D65-C65+1,"")</f>
        <v/>
      </c>
      <c r="F65" s="29" t="n"/>
      <c r="G65" s="27">
        <f>IF(AND($B65="Milestone",$D65&gt;=G$7,$D65&lt;=EOMONTH(G$7,0)),"◆","")</f>
        <v/>
      </c>
      <c r="H65" s="27">
        <f>IF(AND($B65="Milestone",$D65&gt;=H$7,$D65&lt;=EOMONTH(H$7,0)),"◆","")</f>
        <v/>
      </c>
      <c r="I65" s="27">
        <f>IF(AND($B65="Milestone",$D65&gt;=I$7,$D65&lt;=EOMONTH(I$7,0)),"◆","")</f>
        <v/>
      </c>
      <c r="J65" s="27">
        <f>IF(AND($B65="Milestone",$D65&gt;=J$7,$D65&lt;=EOMONTH(J$7,0)),"◆","")</f>
        <v/>
      </c>
      <c r="K65" s="27">
        <f>IF(AND($B65="Milestone",$D65&gt;=K$7,$D65&lt;=EOMONTH(K$7,0)),"◆","")</f>
        <v/>
      </c>
      <c r="L65" s="27">
        <f>IF(AND($B65="Milestone",$D65&gt;=L$7,$D65&lt;=EOMONTH(L$7,0)),"◆","")</f>
        <v/>
      </c>
      <c r="M65" s="27">
        <f>IF(AND($B65="Milestone",$D65&gt;=M$7,$D65&lt;=EOMONTH(M$7,0)),"◆","")</f>
        <v/>
      </c>
      <c r="N65" s="27">
        <f>IF(AND($B65="Milestone",$D65&gt;=N$7,$D65&lt;=EOMONTH(N$7,0)),"◆","")</f>
        <v/>
      </c>
      <c r="O65" s="27">
        <f>IF(AND($B65="Milestone",$D65&gt;=O$7,$D65&lt;=EOMONTH(O$7,0)),"◆","")</f>
        <v/>
      </c>
      <c r="P65" s="27">
        <f>IF(AND($B65="Milestone",$D65&gt;=P$7,$D65&lt;=EOMONTH(P$7,0)),"◆","")</f>
        <v/>
      </c>
      <c r="Q65" s="27">
        <f>IF(AND($B65="Milestone",$D65&gt;=Q$7,$D65&lt;=EOMONTH(Q$7,0)),"◆","")</f>
        <v/>
      </c>
      <c r="R65" s="27">
        <f>IF(AND($B65="Milestone",$D65&gt;=R$7,$D65&lt;=EOMONTH(R$7,0)),"◆","")</f>
        <v/>
      </c>
      <c r="S65" s="27">
        <f>IF(AND($B65="Milestone",$D65&gt;=S$7,$D65&lt;=EOMONTH(S$7,0)),"◆","")</f>
        <v/>
      </c>
      <c r="T65" s="27">
        <f>IF(AND($B65="Milestone",$D65&gt;=T$7,$D65&lt;=EOMONTH(T$7,0)),"◆","")</f>
        <v/>
      </c>
      <c r="U65" s="27">
        <f>IF(AND($B65="Milestone",$D65&gt;=U$7,$D65&lt;=EOMONTH(U$7,0)),"◆","")</f>
        <v/>
      </c>
      <c r="V65" s="27">
        <f>IF(AND($B65="Milestone",$D65&gt;=V$7,$D65&lt;=EOMONTH(V$7,0)),"◆","")</f>
        <v/>
      </c>
      <c r="W65" s="27">
        <f>IF(AND($B65="Milestone",$D65&gt;=W$7,$D65&lt;=EOMONTH(W$7,0)),"◆","")</f>
        <v/>
      </c>
      <c r="X65" s="27">
        <f>IF(AND($B65="Milestone",$D65&gt;=X$7,$D65&lt;=EOMONTH(X$7,0)),"◆","")</f>
        <v/>
      </c>
      <c r="Y65" s="27">
        <f>IF(AND($B65="Milestone",$D65&gt;=Y$7,$D65&lt;=EOMONTH(Y$7,0)),"◆","")</f>
        <v/>
      </c>
      <c r="Z65" s="27">
        <f>IF(AND($B65="Milestone",$D65&gt;=Z$7,$D65&lt;=EOMONTH(Z$7,0)),"◆","")</f>
        <v/>
      </c>
      <c r="AA65" s="27">
        <f>IF(AND($B65="Milestone",$D65&gt;=AA$7,$D65&lt;=EOMONTH(AA$7,0)),"◆","")</f>
        <v/>
      </c>
      <c r="AB65" s="27">
        <f>IF(AND($B65="Milestone",$D65&gt;=AB$7,$D65&lt;=EOMONTH(AB$7,0)),"◆","")</f>
        <v/>
      </c>
      <c r="AC65" s="27">
        <f>IF(AND($B65="Milestone",$D65&gt;=AC$7,$D65&lt;=EOMONTH(AC$7,0)),"◆","")</f>
        <v/>
      </c>
      <c r="AD65" s="27">
        <f>IF(AND($B65="Milestone",$D65&gt;=AD$7,$D65&lt;=EOMONTH(AD$7,0)),"◆","")</f>
        <v/>
      </c>
      <c r="AE65" s="27">
        <f>IF(AND($B65="Milestone",$D65&gt;=AE$7,$D65&lt;=EOMONTH(AE$7,0)),"◆","")</f>
        <v/>
      </c>
      <c r="AF65" s="27">
        <f>IF(AND($B65="Milestone",$D65&gt;=AF$7,$D65&lt;=EOMONTH(AF$7,0)),"◆","")</f>
        <v/>
      </c>
      <c r="AG65" s="27">
        <f>IF(AND($B65="Milestone",$D65&gt;=AG$7,$D65&lt;=EOMONTH(AG$7,0)),"◆","")</f>
        <v/>
      </c>
      <c r="AH65" s="27">
        <f>IF(AND($B65="Milestone",$D65&gt;=AH$7,$D65&lt;=EOMONTH(AH$7,0)),"◆","")</f>
        <v/>
      </c>
      <c r="AI65" s="27">
        <f>IF(AND($B65="Milestone",$D65&gt;=AI$7,$D65&lt;=EOMONTH(AI$7,0)),"◆","")</f>
        <v/>
      </c>
      <c r="AJ65" s="27">
        <f>IF(AND($B65="Milestone",$D65&gt;=AJ$7,$D65&lt;=EOMONTH(AJ$7,0)),"◆","")</f>
        <v/>
      </c>
      <c r="AK65" s="27">
        <f>IF(AND($B65="Milestone",$D65&gt;=AK$7,$D65&lt;=EOMONTH(AK$7,0)),"◆","")</f>
        <v/>
      </c>
      <c r="AL65" s="27">
        <f>IF(AND($B65="Milestone",$D65&gt;=AL$7,$D65&lt;=EOMONTH(AL$7,0)),"◆","")</f>
        <v/>
      </c>
      <c r="AM65" s="27">
        <f>IF(AND($B65="Milestone",$D65&gt;=AM$7,$D65&lt;=EOMONTH(AM$7,0)),"◆","")</f>
        <v/>
      </c>
      <c r="AN65" s="27">
        <f>IF(AND($B65="Milestone",$D65&gt;=AN$7,$D65&lt;=EOMONTH(AN$7,0)),"◆","")</f>
        <v/>
      </c>
      <c r="AO65" s="27">
        <f>IF(AND($B65="Milestone",$D65&gt;=AO$7,$D65&lt;=EOMONTH(AO$7,0)),"◆","")</f>
        <v/>
      </c>
      <c r="AP65" s="27">
        <f>IF(AND($B65="Milestone",$D65&gt;=AP$7,$D65&lt;=EOMONTH(AP$7,0)),"◆","")</f>
        <v/>
      </c>
      <c r="AQ65" s="27">
        <f>IF(AND($B65="Milestone",$D65&gt;=AQ$7,$D65&lt;=EOMONTH(AQ$7,0)),"◆","")</f>
        <v/>
      </c>
      <c r="AR65" s="27">
        <f>IF(AND($B65="Milestone",$D65&gt;=AR$7,$D65&lt;=EOMONTH(AR$7,0)),"◆","")</f>
        <v/>
      </c>
      <c r="AS65" s="27">
        <f>IF(AND($B65="Milestone",$D65&gt;=AS$7,$D65&lt;=EOMONTH(AS$7,0)),"◆","")</f>
        <v/>
      </c>
      <c r="AT65" s="27">
        <f>IF(AND($B65="Milestone",$D65&gt;=AT$7,$D65&lt;=EOMONTH(AT$7,0)),"◆","")</f>
        <v/>
      </c>
      <c r="AU65" s="27">
        <f>IF(AND($B65="Milestone",$D65&gt;=AU$7,$D65&lt;=EOMONTH(AU$7,0)),"◆","")</f>
        <v/>
      </c>
      <c r="AV65" s="27">
        <f>IF(AND($B65="Milestone",$D65&gt;=AV$7,$D65&lt;=EOMONTH(AV$7,0)),"◆","")</f>
        <v/>
      </c>
      <c r="AW65" s="27">
        <f>IF(AND($B65="Milestone",$D65&gt;=AW$7,$D65&lt;=EOMONTH(AW$7,0)),"◆","")</f>
        <v/>
      </c>
      <c r="AX65" s="27">
        <f>IF(AND($B65="Milestone",$D65&gt;=AX$7,$D65&lt;=EOMONTH(AX$7,0)),"◆","")</f>
        <v/>
      </c>
      <c r="AY65" s="27">
        <f>IF(AND($B65="Milestone",$D65&gt;=AY$7,$D65&lt;=EOMONTH(AY$7,0)),"◆","")</f>
        <v/>
      </c>
      <c r="AZ65" s="27">
        <f>IF(AND($B65="Milestone",$D65&gt;=AZ$7,$D65&lt;=EOMONTH(AZ$7,0)),"◆","")</f>
        <v/>
      </c>
      <c r="BA65" s="27">
        <f>IF(AND($B65="Milestone",$D65&gt;=BA$7,$D65&lt;=EOMONTH(BA$7,0)),"◆","")</f>
        <v/>
      </c>
      <c r="BB65" s="27">
        <f>IF(AND($B65="Milestone",$D65&gt;=BB$7,$D65&lt;=EOMONTH(BB$7,0)),"◆","")</f>
        <v/>
      </c>
      <c r="BC65" s="27">
        <f>IF(AND($B65="Milestone",$D65&gt;=BC$7,$D65&lt;=EOMONTH(BC$7,0)),"◆","")</f>
        <v/>
      </c>
      <c r="BD65" s="27">
        <f>IF(AND($B65="Milestone",$D65&gt;=BD$7,$D65&lt;=EOMONTH(BD$7,0)),"◆","")</f>
        <v/>
      </c>
      <c r="BE65" s="27">
        <f>IF(AND($B65="Milestone",$D65&gt;=BE$7,$D65&lt;=EOMONTH(BE$7,0)),"◆","")</f>
        <v/>
      </c>
      <c r="BF65" s="27">
        <f>IF(AND($B65="Milestone",$D65&gt;=BF$7,$D65&lt;=EOMONTH(BF$7,0)),"◆","")</f>
        <v/>
      </c>
      <c r="BG65" s="27">
        <f>IF(AND($B65="Milestone",$D65&gt;=BG$7,$D65&lt;=EOMONTH(BG$7,0)),"◆","")</f>
        <v/>
      </c>
      <c r="BH65" s="27">
        <f>IF(AND($B65="Milestone",$D65&gt;=BH$7,$D65&lt;=EOMONTH(BH$7,0)),"◆","")</f>
        <v/>
      </c>
      <c r="BI65" s="27">
        <f>IF(AND($B65="Milestone",$D65&gt;=BI$7,$D65&lt;=EOMONTH(BI$7,0)),"◆","")</f>
        <v/>
      </c>
      <c r="BJ65" s="27">
        <f>IF(AND($B65="Milestone",$D65&gt;=BJ$7,$D65&lt;=EOMONTH(BJ$7,0)),"◆","")</f>
        <v/>
      </c>
    </row>
    <row r="66">
      <c r="A66" s="28" t="n"/>
      <c r="B66" s="29" t="n"/>
      <c r="C66" s="30" t="n"/>
      <c r="D66" s="30" t="n"/>
      <c r="E66" s="29">
        <f>IF(AND(ISNUMBER(C66),ISNUMBER(D66)),D66-C66+1,"")</f>
        <v/>
      </c>
      <c r="F66" s="29" t="n"/>
      <c r="G66" s="27">
        <f>IF(AND($B66="Milestone",$D66&gt;=G$7,$D66&lt;=EOMONTH(G$7,0)),"◆","")</f>
        <v/>
      </c>
      <c r="H66" s="27">
        <f>IF(AND($B66="Milestone",$D66&gt;=H$7,$D66&lt;=EOMONTH(H$7,0)),"◆","")</f>
        <v/>
      </c>
      <c r="I66" s="27">
        <f>IF(AND($B66="Milestone",$D66&gt;=I$7,$D66&lt;=EOMONTH(I$7,0)),"◆","")</f>
        <v/>
      </c>
      <c r="J66" s="27">
        <f>IF(AND($B66="Milestone",$D66&gt;=J$7,$D66&lt;=EOMONTH(J$7,0)),"◆","")</f>
        <v/>
      </c>
      <c r="K66" s="27">
        <f>IF(AND($B66="Milestone",$D66&gt;=K$7,$D66&lt;=EOMONTH(K$7,0)),"◆","")</f>
        <v/>
      </c>
      <c r="L66" s="27">
        <f>IF(AND($B66="Milestone",$D66&gt;=L$7,$D66&lt;=EOMONTH(L$7,0)),"◆","")</f>
        <v/>
      </c>
      <c r="M66" s="27">
        <f>IF(AND($B66="Milestone",$D66&gt;=M$7,$D66&lt;=EOMONTH(M$7,0)),"◆","")</f>
        <v/>
      </c>
      <c r="N66" s="27">
        <f>IF(AND($B66="Milestone",$D66&gt;=N$7,$D66&lt;=EOMONTH(N$7,0)),"◆","")</f>
        <v/>
      </c>
      <c r="O66" s="27">
        <f>IF(AND($B66="Milestone",$D66&gt;=O$7,$D66&lt;=EOMONTH(O$7,0)),"◆","")</f>
        <v/>
      </c>
      <c r="P66" s="27">
        <f>IF(AND($B66="Milestone",$D66&gt;=P$7,$D66&lt;=EOMONTH(P$7,0)),"◆","")</f>
        <v/>
      </c>
      <c r="Q66" s="27">
        <f>IF(AND($B66="Milestone",$D66&gt;=Q$7,$D66&lt;=EOMONTH(Q$7,0)),"◆","")</f>
        <v/>
      </c>
      <c r="R66" s="27">
        <f>IF(AND($B66="Milestone",$D66&gt;=R$7,$D66&lt;=EOMONTH(R$7,0)),"◆","")</f>
        <v/>
      </c>
      <c r="S66" s="27">
        <f>IF(AND($B66="Milestone",$D66&gt;=S$7,$D66&lt;=EOMONTH(S$7,0)),"◆","")</f>
        <v/>
      </c>
      <c r="T66" s="27">
        <f>IF(AND($B66="Milestone",$D66&gt;=T$7,$D66&lt;=EOMONTH(T$7,0)),"◆","")</f>
        <v/>
      </c>
      <c r="U66" s="27">
        <f>IF(AND($B66="Milestone",$D66&gt;=U$7,$D66&lt;=EOMONTH(U$7,0)),"◆","")</f>
        <v/>
      </c>
      <c r="V66" s="27">
        <f>IF(AND($B66="Milestone",$D66&gt;=V$7,$D66&lt;=EOMONTH(V$7,0)),"◆","")</f>
        <v/>
      </c>
      <c r="W66" s="27">
        <f>IF(AND($B66="Milestone",$D66&gt;=W$7,$D66&lt;=EOMONTH(W$7,0)),"◆","")</f>
        <v/>
      </c>
      <c r="X66" s="27">
        <f>IF(AND($B66="Milestone",$D66&gt;=X$7,$D66&lt;=EOMONTH(X$7,0)),"◆","")</f>
        <v/>
      </c>
      <c r="Y66" s="27">
        <f>IF(AND($B66="Milestone",$D66&gt;=Y$7,$D66&lt;=EOMONTH(Y$7,0)),"◆","")</f>
        <v/>
      </c>
      <c r="Z66" s="27">
        <f>IF(AND($B66="Milestone",$D66&gt;=Z$7,$D66&lt;=EOMONTH(Z$7,0)),"◆","")</f>
        <v/>
      </c>
      <c r="AA66" s="27">
        <f>IF(AND($B66="Milestone",$D66&gt;=AA$7,$D66&lt;=EOMONTH(AA$7,0)),"◆","")</f>
        <v/>
      </c>
      <c r="AB66" s="27">
        <f>IF(AND($B66="Milestone",$D66&gt;=AB$7,$D66&lt;=EOMONTH(AB$7,0)),"◆","")</f>
        <v/>
      </c>
      <c r="AC66" s="27">
        <f>IF(AND($B66="Milestone",$D66&gt;=AC$7,$D66&lt;=EOMONTH(AC$7,0)),"◆","")</f>
        <v/>
      </c>
      <c r="AD66" s="27">
        <f>IF(AND($B66="Milestone",$D66&gt;=AD$7,$D66&lt;=EOMONTH(AD$7,0)),"◆","")</f>
        <v/>
      </c>
      <c r="AE66" s="27">
        <f>IF(AND($B66="Milestone",$D66&gt;=AE$7,$D66&lt;=EOMONTH(AE$7,0)),"◆","")</f>
        <v/>
      </c>
      <c r="AF66" s="27">
        <f>IF(AND($B66="Milestone",$D66&gt;=AF$7,$D66&lt;=EOMONTH(AF$7,0)),"◆","")</f>
        <v/>
      </c>
      <c r="AG66" s="27">
        <f>IF(AND($B66="Milestone",$D66&gt;=AG$7,$D66&lt;=EOMONTH(AG$7,0)),"◆","")</f>
        <v/>
      </c>
      <c r="AH66" s="27">
        <f>IF(AND($B66="Milestone",$D66&gt;=AH$7,$D66&lt;=EOMONTH(AH$7,0)),"◆","")</f>
        <v/>
      </c>
      <c r="AI66" s="27">
        <f>IF(AND($B66="Milestone",$D66&gt;=AI$7,$D66&lt;=EOMONTH(AI$7,0)),"◆","")</f>
        <v/>
      </c>
      <c r="AJ66" s="27">
        <f>IF(AND($B66="Milestone",$D66&gt;=AJ$7,$D66&lt;=EOMONTH(AJ$7,0)),"◆","")</f>
        <v/>
      </c>
      <c r="AK66" s="27">
        <f>IF(AND($B66="Milestone",$D66&gt;=AK$7,$D66&lt;=EOMONTH(AK$7,0)),"◆","")</f>
        <v/>
      </c>
      <c r="AL66" s="27">
        <f>IF(AND($B66="Milestone",$D66&gt;=AL$7,$D66&lt;=EOMONTH(AL$7,0)),"◆","")</f>
        <v/>
      </c>
      <c r="AM66" s="27">
        <f>IF(AND($B66="Milestone",$D66&gt;=AM$7,$D66&lt;=EOMONTH(AM$7,0)),"◆","")</f>
        <v/>
      </c>
      <c r="AN66" s="27">
        <f>IF(AND($B66="Milestone",$D66&gt;=AN$7,$D66&lt;=EOMONTH(AN$7,0)),"◆","")</f>
        <v/>
      </c>
      <c r="AO66" s="27">
        <f>IF(AND($B66="Milestone",$D66&gt;=AO$7,$D66&lt;=EOMONTH(AO$7,0)),"◆","")</f>
        <v/>
      </c>
      <c r="AP66" s="27">
        <f>IF(AND($B66="Milestone",$D66&gt;=AP$7,$D66&lt;=EOMONTH(AP$7,0)),"◆","")</f>
        <v/>
      </c>
      <c r="AQ66" s="27">
        <f>IF(AND($B66="Milestone",$D66&gt;=AQ$7,$D66&lt;=EOMONTH(AQ$7,0)),"◆","")</f>
        <v/>
      </c>
      <c r="AR66" s="27">
        <f>IF(AND($B66="Milestone",$D66&gt;=AR$7,$D66&lt;=EOMONTH(AR$7,0)),"◆","")</f>
        <v/>
      </c>
      <c r="AS66" s="27">
        <f>IF(AND($B66="Milestone",$D66&gt;=AS$7,$D66&lt;=EOMONTH(AS$7,0)),"◆","")</f>
        <v/>
      </c>
      <c r="AT66" s="27">
        <f>IF(AND($B66="Milestone",$D66&gt;=AT$7,$D66&lt;=EOMONTH(AT$7,0)),"◆","")</f>
        <v/>
      </c>
      <c r="AU66" s="27">
        <f>IF(AND($B66="Milestone",$D66&gt;=AU$7,$D66&lt;=EOMONTH(AU$7,0)),"◆","")</f>
        <v/>
      </c>
      <c r="AV66" s="27">
        <f>IF(AND($B66="Milestone",$D66&gt;=AV$7,$D66&lt;=EOMONTH(AV$7,0)),"◆","")</f>
        <v/>
      </c>
      <c r="AW66" s="27">
        <f>IF(AND($B66="Milestone",$D66&gt;=AW$7,$D66&lt;=EOMONTH(AW$7,0)),"◆","")</f>
        <v/>
      </c>
      <c r="AX66" s="27">
        <f>IF(AND($B66="Milestone",$D66&gt;=AX$7,$D66&lt;=EOMONTH(AX$7,0)),"◆","")</f>
        <v/>
      </c>
      <c r="AY66" s="27">
        <f>IF(AND($B66="Milestone",$D66&gt;=AY$7,$D66&lt;=EOMONTH(AY$7,0)),"◆","")</f>
        <v/>
      </c>
      <c r="AZ66" s="27">
        <f>IF(AND($B66="Milestone",$D66&gt;=AZ$7,$D66&lt;=EOMONTH(AZ$7,0)),"◆","")</f>
        <v/>
      </c>
      <c r="BA66" s="27">
        <f>IF(AND($B66="Milestone",$D66&gt;=BA$7,$D66&lt;=EOMONTH(BA$7,0)),"◆","")</f>
        <v/>
      </c>
      <c r="BB66" s="27">
        <f>IF(AND($B66="Milestone",$D66&gt;=BB$7,$D66&lt;=EOMONTH(BB$7,0)),"◆","")</f>
        <v/>
      </c>
      <c r="BC66" s="27">
        <f>IF(AND($B66="Milestone",$D66&gt;=BC$7,$D66&lt;=EOMONTH(BC$7,0)),"◆","")</f>
        <v/>
      </c>
      <c r="BD66" s="27">
        <f>IF(AND($B66="Milestone",$D66&gt;=BD$7,$D66&lt;=EOMONTH(BD$7,0)),"◆","")</f>
        <v/>
      </c>
      <c r="BE66" s="27">
        <f>IF(AND($B66="Milestone",$D66&gt;=BE$7,$D66&lt;=EOMONTH(BE$7,0)),"◆","")</f>
        <v/>
      </c>
      <c r="BF66" s="27">
        <f>IF(AND($B66="Milestone",$D66&gt;=BF$7,$D66&lt;=EOMONTH(BF$7,0)),"◆","")</f>
        <v/>
      </c>
      <c r="BG66" s="27">
        <f>IF(AND($B66="Milestone",$D66&gt;=BG$7,$D66&lt;=EOMONTH(BG$7,0)),"◆","")</f>
        <v/>
      </c>
      <c r="BH66" s="27">
        <f>IF(AND($B66="Milestone",$D66&gt;=BH$7,$D66&lt;=EOMONTH(BH$7,0)),"◆","")</f>
        <v/>
      </c>
      <c r="BI66" s="27">
        <f>IF(AND($B66="Milestone",$D66&gt;=BI$7,$D66&lt;=EOMONTH(BI$7,0)),"◆","")</f>
        <v/>
      </c>
      <c r="BJ66" s="27">
        <f>IF(AND($B66="Milestone",$D66&gt;=BJ$7,$D66&lt;=EOMONTH(BJ$7,0)),"◆","")</f>
        <v/>
      </c>
    </row>
    <row r="67">
      <c r="A67" s="28" t="n"/>
      <c r="B67" s="29" t="n"/>
      <c r="C67" s="30" t="n"/>
      <c r="D67" s="30" t="n"/>
      <c r="E67" s="29">
        <f>IF(AND(ISNUMBER(C67),ISNUMBER(D67)),D67-C67+1,"")</f>
        <v/>
      </c>
      <c r="F67" s="29" t="n"/>
      <c r="G67" s="27">
        <f>IF(AND($B67="Milestone",$D67&gt;=G$7,$D67&lt;=EOMONTH(G$7,0)),"◆","")</f>
        <v/>
      </c>
      <c r="H67" s="27">
        <f>IF(AND($B67="Milestone",$D67&gt;=H$7,$D67&lt;=EOMONTH(H$7,0)),"◆","")</f>
        <v/>
      </c>
      <c r="I67" s="27">
        <f>IF(AND($B67="Milestone",$D67&gt;=I$7,$D67&lt;=EOMONTH(I$7,0)),"◆","")</f>
        <v/>
      </c>
      <c r="J67" s="27">
        <f>IF(AND($B67="Milestone",$D67&gt;=J$7,$D67&lt;=EOMONTH(J$7,0)),"◆","")</f>
        <v/>
      </c>
      <c r="K67" s="27">
        <f>IF(AND($B67="Milestone",$D67&gt;=K$7,$D67&lt;=EOMONTH(K$7,0)),"◆","")</f>
        <v/>
      </c>
      <c r="L67" s="27">
        <f>IF(AND($B67="Milestone",$D67&gt;=L$7,$D67&lt;=EOMONTH(L$7,0)),"◆","")</f>
        <v/>
      </c>
      <c r="M67" s="27">
        <f>IF(AND($B67="Milestone",$D67&gt;=M$7,$D67&lt;=EOMONTH(M$7,0)),"◆","")</f>
        <v/>
      </c>
      <c r="N67" s="27">
        <f>IF(AND($B67="Milestone",$D67&gt;=N$7,$D67&lt;=EOMONTH(N$7,0)),"◆","")</f>
        <v/>
      </c>
      <c r="O67" s="27">
        <f>IF(AND($B67="Milestone",$D67&gt;=O$7,$D67&lt;=EOMONTH(O$7,0)),"◆","")</f>
        <v/>
      </c>
      <c r="P67" s="27">
        <f>IF(AND($B67="Milestone",$D67&gt;=P$7,$D67&lt;=EOMONTH(P$7,0)),"◆","")</f>
        <v/>
      </c>
      <c r="Q67" s="27">
        <f>IF(AND($B67="Milestone",$D67&gt;=Q$7,$D67&lt;=EOMONTH(Q$7,0)),"◆","")</f>
        <v/>
      </c>
      <c r="R67" s="27">
        <f>IF(AND($B67="Milestone",$D67&gt;=R$7,$D67&lt;=EOMONTH(R$7,0)),"◆","")</f>
        <v/>
      </c>
      <c r="S67" s="27">
        <f>IF(AND($B67="Milestone",$D67&gt;=S$7,$D67&lt;=EOMONTH(S$7,0)),"◆","")</f>
        <v/>
      </c>
      <c r="T67" s="27">
        <f>IF(AND($B67="Milestone",$D67&gt;=T$7,$D67&lt;=EOMONTH(T$7,0)),"◆","")</f>
        <v/>
      </c>
      <c r="U67" s="27">
        <f>IF(AND($B67="Milestone",$D67&gt;=U$7,$D67&lt;=EOMONTH(U$7,0)),"◆","")</f>
        <v/>
      </c>
      <c r="V67" s="27">
        <f>IF(AND($B67="Milestone",$D67&gt;=V$7,$D67&lt;=EOMONTH(V$7,0)),"◆","")</f>
        <v/>
      </c>
      <c r="W67" s="27">
        <f>IF(AND($B67="Milestone",$D67&gt;=W$7,$D67&lt;=EOMONTH(W$7,0)),"◆","")</f>
        <v/>
      </c>
      <c r="X67" s="27">
        <f>IF(AND($B67="Milestone",$D67&gt;=X$7,$D67&lt;=EOMONTH(X$7,0)),"◆","")</f>
        <v/>
      </c>
      <c r="Y67" s="27">
        <f>IF(AND($B67="Milestone",$D67&gt;=Y$7,$D67&lt;=EOMONTH(Y$7,0)),"◆","")</f>
        <v/>
      </c>
      <c r="Z67" s="27">
        <f>IF(AND($B67="Milestone",$D67&gt;=Z$7,$D67&lt;=EOMONTH(Z$7,0)),"◆","")</f>
        <v/>
      </c>
      <c r="AA67" s="27">
        <f>IF(AND($B67="Milestone",$D67&gt;=AA$7,$D67&lt;=EOMONTH(AA$7,0)),"◆","")</f>
        <v/>
      </c>
      <c r="AB67" s="27">
        <f>IF(AND($B67="Milestone",$D67&gt;=AB$7,$D67&lt;=EOMONTH(AB$7,0)),"◆","")</f>
        <v/>
      </c>
      <c r="AC67" s="27">
        <f>IF(AND($B67="Milestone",$D67&gt;=AC$7,$D67&lt;=EOMONTH(AC$7,0)),"◆","")</f>
        <v/>
      </c>
      <c r="AD67" s="27">
        <f>IF(AND($B67="Milestone",$D67&gt;=AD$7,$D67&lt;=EOMONTH(AD$7,0)),"◆","")</f>
        <v/>
      </c>
      <c r="AE67" s="27">
        <f>IF(AND($B67="Milestone",$D67&gt;=AE$7,$D67&lt;=EOMONTH(AE$7,0)),"◆","")</f>
        <v/>
      </c>
      <c r="AF67" s="27">
        <f>IF(AND($B67="Milestone",$D67&gt;=AF$7,$D67&lt;=EOMONTH(AF$7,0)),"◆","")</f>
        <v/>
      </c>
      <c r="AG67" s="27">
        <f>IF(AND($B67="Milestone",$D67&gt;=AG$7,$D67&lt;=EOMONTH(AG$7,0)),"◆","")</f>
        <v/>
      </c>
      <c r="AH67" s="27">
        <f>IF(AND($B67="Milestone",$D67&gt;=AH$7,$D67&lt;=EOMONTH(AH$7,0)),"◆","")</f>
        <v/>
      </c>
      <c r="AI67" s="27">
        <f>IF(AND($B67="Milestone",$D67&gt;=AI$7,$D67&lt;=EOMONTH(AI$7,0)),"◆","")</f>
        <v/>
      </c>
      <c r="AJ67" s="27">
        <f>IF(AND($B67="Milestone",$D67&gt;=AJ$7,$D67&lt;=EOMONTH(AJ$7,0)),"◆","")</f>
        <v/>
      </c>
      <c r="AK67" s="27">
        <f>IF(AND($B67="Milestone",$D67&gt;=AK$7,$D67&lt;=EOMONTH(AK$7,0)),"◆","")</f>
        <v/>
      </c>
      <c r="AL67" s="27">
        <f>IF(AND($B67="Milestone",$D67&gt;=AL$7,$D67&lt;=EOMONTH(AL$7,0)),"◆","")</f>
        <v/>
      </c>
      <c r="AM67" s="27">
        <f>IF(AND($B67="Milestone",$D67&gt;=AM$7,$D67&lt;=EOMONTH(AM$7,0)),"◆","")</f>
        <v/>
      </c>
      <c r="AN67" s="27">
        <f>IF(AND($B67="Milestone",$D67&gt;=AN$7,$D67&lt;=EOMONTH(AN$7,0)),"◆","")</f>
        <v/>
      </c>
      <c r="AO67" s="27">
        <f>IF(AND($B67="Milestone",$D67&gt;=AO$7,$D67&lt;=EOMONTH(AO$7,0)),"◆","")</f>
        <v/>
      </c>
      <c r="AP67" s="27">
        <f>IF(AND($B67="Milestone",$D67&gt;=AP$7,$D67&lt;=EOMONTH(AP$7,0)),"◆","")</f>
        <v/>
      </c>
      <c r="AQ67" s="27">
        <f>IF(AND($B67="Milestone",$D67&gt;=AQ$7,$D67&lt;=EOMONTH(AQ$7,0)),"◆","")</f>
        <v/>
      </c>
      <c r="AR67" s="27">
        <f>IF(AND($B67="Milestone",$D67&gt;=AR$7,$D67&lt;=EOMONTH(AR$7,0)),"◆","")</f>
        <v/>
      </c>
      <c r="AS67" s="27">
        <f>IF(AND($B67="Milestone",$D67&gt;=AS$7,$D67&lt;=EOMONTH(AS$7,0)),"◆","")</f>
        <v/>
      </c>
      <c r="AT67" s="27">
        <f>IF(AND($B67="Milestone",$D67&gt;=AT$7,$D67&lt;=EOMONTH(AT$7,0)),"◆","")</f>
        <v/>
      </c>
      <c r="AU67" s="27">
        <f>IF(AND($B67="Milestone",$D67&gt;=AU$7,$D67&lt;=EOMONTH(AU$7,0)),"◆","")</f>
        <v/>
      </c>
      <c r="AV67" s="27">
        <f>IF(AND($B67="Milestone",$D67&gt;=AV$7,$D67&lt;=EOMONTH(AV$7,0)),"◆","")</f>
        <v/>
      </c>
      <c r="AW67" s="27">
        <f>IF(AND($B67="Milestone",$D67&gt;=AW$7,$D67&lt;=EOMONTH(AW$7,0)),"◆","")</f>
        <v/>
      </c>
      <c r="AX67" s="27">
        <f>IF(AND($B67="Milestone",$D67&gt;=AX$7,$D67&lt;=EOMONTH(AX$7,0)),"◆","")</f>
        <v/>
      </c>
      <c r="AY67" s="27">
        <f>IF(AND($B67="Milestone",$D67&gt;=AY$7,$D67&lt;=EOMONTH(AY$7,0)),"◆","")</f>
        <v/>
      </c>
      <c r="AZ67" s="27">
        <f>IF(AND($B67="Milestone",$D67&gt;=AZ$7,$D67&lt;=EOMONTH(AZ$7,0)),"◆","")</f>
        <v/>
      </c>
      <c r="BA67" s="27">
        <f>IF(AND($B67="Milestone",$D67&gt;=BA$7,$D67&lt;=EOMONTH(BA$7,0)),"◆","")</f>
        <v/>
      </c>
      <c r="BB67" s="27">
        <f>IF(AND($B67="Milestone",$D67&gt;=BB$7,$D67&lt;=EOMONTH(BB$7,0)),"◆","")</f>
        <v/>
      </c>
      <c r="BC67" s="27">
        <f>IF(AND($B67="Milestone",$D67&gt;=BC$7,$D67&lt;=EOMONTH(BC$7,0)),"◆","")</f>
        <v/>
      </c>
      <c r="BD67" s="27">
        <f>IF(AND($B67="Milestone",$D67&gt;=BD$7,$D67&lt;=EOMONTH(BD$7,0)),"◆","")</f>
        <v/>
      </c>
      <c r="BE67" s="27">
        <f>IF(AND($B67="Milestone",$D67&gt;=BE$7,$D67&lt;=EOMONTH(BE$7,0)),"◆","")</f>
        <v/>
      </c>
      <c r="BF67" s="27">
        <f>IF(AND($B67="Milestone",$D67&gt;=BF$7,$D67&lt;=EOMONTH(BF$7,0)),"◆","")</f>
        <v/>
      </c>
      <c r="BG67" s="27">
        <f>IF(AND($B67="Milestone",$D67&gt;=BG$7,$D67&lt;=EOMONTH(BG$7,0)),"◆","")</f>
        <v/>
      </c>
      <c r="BH67" s="27">
        <f>IF(AND($B67="Milestone",$D67&gt;=BH$7,$D67&lt;=EOMONTH(BH$7,0)),"◆","")</f>
        <v/>
      </c>
      <c r="BI67" s="27">
        <f>IF(AND($B67="Milestone",$D67&gt;=BI$7,$D67&lt;=EOMONTH(BI$7,0)),"◆","")</f>
        <v/>
      </c>
      <c r="BJ67" s="27">
        <f>IF(AND($B67="Milestone",$D67&gt;=BJ$7,$D67&lt;=EOMONTH(BJ$7,0)),"◆","")</f>
        <v/>
      </c>
    </row>
  </sheetData>
  <mergeCells count="3">
    <mergeCell ref="C3:D3"/>
    <mergeCell ref="C5:D5"/>
    <mergeCell ref="C4:D4"/>
  </mergeCells>
  <conditionalFormatting sqref="G8:BJ67">
    <cfRule type="expression" priority="1" dxfId="0" stopIfTrue="0">
      <formula>AND($B8="Milestone",$D8&gt;=G$7,$D8&lt;=EOMONTH(G$7,0))</formula>
    </cfRule>
    <cfRule type="expression" priority="2" dxfId="1" stopIfTrue="0">
      <formula>AND($F8="Done",AND(ISNUMBER($C8),ISNUMBER($D8),$C8&lt;=EOMONTH(G$7,0),$D8&gt;=G$7))</formula>
    </cfRule>
    <cfRule type="expression" priority="3" dxfId="2" stopIfTrue="0">
      <formula>AND($B8&lt;&gt;"Phase",$F8&lt;&gt;"Done",ISNUMBER($D8),$D8&lt;TODAY(),AND(ISNUMBER($C8),ISNUMBER($D8),$C8&lt;=EOMONTH(G$7,0),$D8&gt;=G$7))</formula>
    </cfRule>
    <cfRule type="expression" priority="4" dxfId="3" stopIfTrue="0">
      <formula>AND($B8="Phase",AND(ISNUMBER($C8),ISNUMBER($D8),$C8&lt;=EOMONTH(G$7,0),$D8&gt;=G$7))</formula>
    </cfRule>
    <cfRule type="expression" priority="5" dxfId="4" stopIfTrue="0">
      <formula>AND($B8="Task",AND(ISNUMBER($C8),ISNUMBER($D8),$C8&lt;=EOMONTH(G$7,0),$D8&gt;=G$7))</formula>
    </cfRule>
    <cfRule type="expression" priority="6" dxfId="5" stopIfTrue="0">
      <formula>AND(TODAY()&gt;=G$7,TODAY()&lt;=EOMONTH(G$7,0))</formula>
    </cfRule>
    <cfRule type="expression" priority="7" dxfId="6" stopIfTrue="0">
      <formula>G$7&gt;$C$4</formula>
    </cfRule>
  </conditionalFormatting>
  <conditionalFormatting sqref="G7:BJ7">
    <cfRule type="expression" priority="8" dxfId="7">
      <formula>AND(TODAY()&gt;=G$7,TODAY()&lt;=EOMONTH(G$7,0))</formula>
    </cfRule>
  </conditionalFormatting>
  <conditionalFormatting sqref="A8:F67">
    <cfRule type="expression" priority="9" dxfId="8">
      <formula>$B8="Phase"</formula>
    </cfRule>
  </conditionalFormatting>
  <conditionalFormatting sqref="A8:A67">
    <cfRule type="expression" priority="10" dxfId="9">
      <formula>$B8="Milestone"</formula>
    </cfRule>
  </conditionalFormatting>
  <conditionalFormatting sqref="F8:F67">
    <cfRule type="expression" priority="11" dxfId="10">
      <formula>$F8="Done"</formula>
    </cfRule>
  </conditionalFormatting>
  <dataValidations count="2">
    <dataValidation sqref="B8:B67" showDropDown="0" showInputMessage="0" showErrorMessage="0" allowBlank="1" type="list">
      <formula1>"Phase,Task,Milestone"</formula1>
    </dataValidation>
    <dataValidation sqref="F8:F67" showDropDown="0" showInputMessage="0" showErrorMessage="0" allowBlank="1" type="list">
      <formula1>"Not started,In progress,Done"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Trawpie</dc:creator>
  <dc:title xmlns:dc="http://purl.org/dc/elements/1.1/">Dissertation Gantt chart template</dc:title>
  <dcterms:created xmlns:dcterms="http://purl.org/dc/terms/" xmlns:xsi="http://www.w3.org/2001/XMLSchema-instance" xsi:type="dcterms:W3CDTF">2026-10-26T16:52:58Z</dcterms:created>
  <dcterms:modified xmlns:dcterms="http://purl.org/dc/terms/" xmlns:xsi="http://www.w3.org/2001/XMLSchema-instance" xsi:type="dcterms:W3CDTF">2026-10-26T16:52:59Z</dcterms:modified>
</cp:coreProperties>
</file>